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cundo\Desktop\Rar Tesis\"/>
    </mc:Choice>
  </mc:AlternateContent>
  <bookViews>
    <workbookView xWindow="0" yWindow="0" windowWidth="20490" windowHeight="7755" tabRatio="752"/>
  </bookViews>
  <sheets>
    <sheet name="Datos" sheetId="27" r:id="rId1"/>
    <sheet name="Proyecciones" sheetId="2" r:id="rId2"/>
    <sheet name="Estimación" sheetId="28" r:id="rId3"/>
    <sheet name="PathDeficitFiscal" sheetId="9" r:id="rId4"/>
    <sheet name="Grafico_PathDeficitFiscal" sheetId="23" r:id="rId5"/>
    <sheet name="PathDeuda" sheetId="8" r:id="rId6"/>
    <sheet name="Grafico_PathDeuda" sheetId="24" r:id="rId7"/>
    <sheet name="PathInflación" sheetId="20" r:id="rId8"/>
    <sheet name="Graph_PathInflación" sheetId="25" r:id="rId9"/>
  </sheets>
  <definedNames>
    <definedName name="solver_adj" localSheetId="7" hidden="1">PathInflación!$L$38</definedName>
    <definedName name="solver_cvg" localSheetId="7" hidden="1">"""""""""""""""""""""""""""""""""""""""""""""""""""""""""""""""""""""""""""""""""""""""""""""""""""""""""""""""""""""""""""""""0,0001"""""""""""""""""""""""""""""""""""""""""""""""""""""""""""""""""""""""""""""""""""""""""""""""""""""""""""""""""""""""""""""""</definedName>
    <definedName name="solver_drv" localSheetId="7" hidden="1">1</definedName>
    <definedName name="solver_eng" localSheetId="7" hidden="1">1</definedName>
    <definedName name="solver_est" localSheetId="7" hidden="1">1</definedName>
    <definedName name="solver_itr" localSheetId="7" hidden="1">2147483647</definedName>
    <definedName name="solver_mip" localSheetId="7" hidden="1">2147483647</definedName>
    <definedName name="solver_mni" localSheetId="7" hidden="1">30</definedName>
    <definedName name="solver_mrt" localSheetId="7" hidden="1">"""""""""""""""""""""""""""""""""""""""""""""""""""""""""""""""""""""""""""""""""""""""""""""""""""""""""""""""""""""""""""""""0,075"""""""""""""""""""""""""""""""""""""""""""""""""""""""""""""""""""""""""""""""""""""""""""""""""""""""""""""""""""""""""""""""</definedName>
    <definedName name="solver_msl" localSheetId="7" hidden="1">2</definedName>
    <definedName name="solver_neg" localSheetId="7" hidden="1">1</definedName>
    <definedName name="solver_nod" localSheetId="7" hidden="1">2147483647</definedName>
    <definedName name="solver_num" localSheetId="7" hidden="1">0</definedName>
    <definedName name="solver_nwt" localSheetId="7" hidden="1">1</definedName>
    <definedName name="solver_opt" localSheetId="7" hidden="1">PathInflación!$N$38</definedName>
    <definedName name="solver_pre" localSheetId="7" hidden="1">"""""""""""""""""""""""""""""""""""""""""""""""""""""""""""""""""""""""""""""""""""""""""""""""""""""""""""""""""""""""""""""""0,000001"""""""""""""""""""""""""""""""""""""""""""""""""""""""""""""""""""""""""""""""""""""""""""""""""""""""""""""""""""""""""""""""</definedName>
    <definedName name="solver_rbv" localSheetId="7" hidden="1">1</definedName>
    <definedName name="solver_rlx" localSheetId="7" hidden="1">2</definedName>
    <definedName name="solver_rsd" localSheetId="7" hidden="1">0</definedName>
    <definedName name="solver_scl" localSheetId="7" hidden="1">1</definedName>
    <definedName name="solver_sho" localSheetId="7" hidden="1">2</definedName>
    <definedName name="solver_ssz" localSheetId="7" hidden="1">100</definedName>
    <definedName name="solver_tim" localSheetId="7" hidden="1">2147483647</definedName>
    <definedName name="solver_tol" localSheetId="7" hidden="1">1</definedName>
    <definedName name="solver_typ" localSheetId="7" hidden="1">3</definedName>
    <definedName name="solver_val" localSheetId="7" hidden="1">0</definedName>
    <definedName name="solver_ver" localSheetId="7" hidden="1">3</definedName>
  </definedNames>
  <calcPr calcId="152511"/>
</workbook>
</file>

<file path=xl/calcChain.xml><?xml version="1.0" encoding="utf-8"?>
<calcChain xmlns="http://schemas.openxmlformats.org/spreadsheetml/2006/main">
  <c r="B37" i="2" l="1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K38" i="20" l="1"/>
  <c r="I38" i="20"/>
  <c r="N38" i="20" s="1"/>
  <c r="K37" i="20"/>
  <c r="I37" i="20"/>
  <c r="N37" i="20" s="1"/>
  <c r="K36" i="20"/>
  <c r="N36" i="20" s="1"/>
  <c r="I36" i="20"/>
  <c r="K35" i="20"/>
  <c r="N35" i="20" s="1"/>
  <c r="I35" i="20"/>
  <c r="K34" i="20"/>
  <c r="N34" i="20" s="1"/>
  <c r="I34" i="20"/>
  <c r="K33" i="20"/>
  <c r="I33" i="20"/>
  <c r="K32" i="20"/>
  <c r="I32" i="20"/>
  <c r="K31" i="20"/>
  <c r="I31" i="20"/>
  <c r="K30" i="20"/>
  <c r="I30" i="20"/>
  <c r="N30" i="20" s="1"/>
  <c r="K29" i="20"/>
  <c r="I29" i="20"/>
  <c r="K28" i="20"/>
  <c r="I28" i="20"/>
  <c r="N28" i="20" s="1"/>
  <c r="K27" i="20"/>
  <c r="I27" i="20"/>
  <c r="N27" i="20" s="1"/>
  <c r="K26" i="20"/>
  <c r="I26" i="20"/>
  <c r="N26" i="20" s="1"/>
  <c r="K25" i="20"/>
  <c r="N25" i="20" s="1"/>
  <c r="I25" i="20"/>
  <c r="K24" i="20"/>
  <c r="N24" i="20" s="1"/>
  <c r="I24" i="20"/>
  <c r="I23" i="20"/>
  <c r="N23" i="20" s="1"/>
  <c r="K58" i="20"/>
  <c r="I58" i="20"/>
  <c r="N58" i="20" s="1"/>
  <c r="K57" i="20"/>
  <c r="I57" i="20"/>
  <c r="K56" i="20"/>
  <c r="I56" i="20"/>
  <c r="N56" i="20" s="1"/>
  <c r="K55" i="20"/>
  <c r="N55" i="20" s="1"/>
  <c r="I55" i="20"/>
  <c r="K54" i="20"/>
  <c r="N54" i="20" s="1"/>
  <c r="I54" i="20"/>
  <c r="K53" i="20"/>
  <c r="I53" i="20"/>
  <c r="K52" i="20"/>
  <c r="I52" i="20"/>
  <c r="K51" i="20"/>
  <c r="I51" i="20"/>
  <c r="K50" i="20"/>
  <c r="I50" i="20"/>
  <c r="K49" i="20"/>
  <c r="I49" i="20"/>
  <c r="K48" i="20"/>
  <c r="I48" i="20"/>
  <c r="K47" i="20"/>
  <c r="I47" i="20"/>
  <c r="N47" i="20" s="1"/>
  <c r="K46" i="20"/>
  <c r="I46" i="20"/>
  <c r="K45" i="20"/>
  <c r="I45" i="20"/>
  <c r="N45" i="20" s="1"/>
  <c r="K44" i="20"/>
  <c r="I44" i="20"/>
  <c r="I43" i="20"/>
  <c r="N43" i="20" s="1"/>
  <c r="N18" i="20"/>
  <c r="K18" i="20"/>
  <c r="I18" i="20"/>
  <c r="K17" i="20"/>
  <c r="I17" i="20"/>
  <c r="K16" i="20"/>
  <c r="I16" i="20"/>
  <c r="N16" i="20" s="1"/>
  <c r="K15" i="20"/>
  <c r="I15" i="20"/>
  <c r="N15" i="20" s="1"/>
  <c r="K14" i="20"/>
  <c r="I14" i="20"/>
  <c r="N14" i="20" s="1"/>
  <c r="K13" i="20"/>
  <c r="N13" i="20" s="1"/>
  <c r="I13" i="20"/>
  <c r="K12" i="20"/>
  <c r="I12" i="20"/>
  <c r="K11" i="20"/>
  <c r="I11" i="20"/>
  <c r="K10" i="20"/>
  <c r="I10" i="20"/>
  <c r="N10" i="20" s="1"/>
  <c r="K9" i="20"/>
  <c r="I9" i="20"/>
  <c r="W8" i="20"/>
  <c r="K8" i="20"/>
  <c r="N8" i="20" s="1"/>
  <c r="I8" i="20"/>
  <c r="W7" i="20"/>
  <c r="K7" i="20"/>
  <c r="I7" i="20"/>
  <c r="W6" i="20"/>
  <c r="K6" i="20"/>
  <c r="N6" i="20" s="1"/>
  <c r="I6" i="20"/>
  <c r="W5" i="20"/>
  <c r="K5" i="20"/>
  <c r="I5" i="20"/>
  <c r="K4" i="20"/>
  <c r="I4" i="20"/>
  <c r="N4" i="20" s="1"/>
  <c r="I3" i="20"/>
  <c r="N3" i="20" s="1"/>
  <c r="L58" i="8"/>
  <c r="K58" i="8"/>
  <c r="J58" i="8"/>
  <c r="I58" i="8"/>
  <c r="G58" i="8"/>
  <c r="L57" i="8"/>
  <c r="K57" i="8"/>
  <c r="J57" i="8"/>
  <c r="I57" i="8"/>
  <c r="G57" i="8"/>
  <c r="L56" i="8"/>
  <c r="K56" i="8"/>
  <c r="J56" i="8"/>
  <c r="I56" i="8"/>
  <c r="G56" i="8"/>
  <c r="L55" i="8"/>
  <c r="K55" i="8"/>
  <c r="J55" i="8"/>
  <c r="I55" i="8"/>
  <c r="G55" i="8"/>
  <c r="L54" i="8"/>
  <c r="K54" i="8"/>
  <c r="J54" i="8"/>
  <c r="I54" i="8"/>
  <c r="G54" i="8"/>
  <c r="L53" i="8"/>
  <c r="K53" i="8"/>
  <c r="J53" i="8"/>
  <c r="I53" i="8"/>
  <c r="G53" i="8"/>
  <c r="L52" i="8"/>
  <c r="K52" i="8"/>
  <c r="J52" i="8"/>
  <c r="I52" i="8"/>
  <c r="G52" i="8"/>
  <c r="L51" i="8"/>
  <c r="K51" i="8"/>
  <c r="J51" i="8"/>
  <c r="I51" i="8"/>
  <c r="G51" i="8"/>
  <c r="L50" i="8"/>
  <c r="K50" i="8"/>
  <c r="J50" i="8"/>
  <c r="I50" i="8"/>
  <c r="G50" i="8"/>
  <c r="L49" i="8"/>
  <c r="K49" i="8"/>
  <c r="J49" i="8"/>
  <c r="I49" i="8"/>
  <c r="G49" i="8"/>
  <c r="N48" i="8"/>
  <c r="L48" i="8"/>
  <c r="K48" i="8"/>
  <c r="J48" i="8"/>
  <c r="I48" i="8"/>
  <c r="G48" i="8"/>
  <c r="N47" i="8"/>
  <c r="L47" i="8"/>
  <c r="K47" i="8"/>
  <c r="J47" i="8"/>
  <c r="I47" i="8"/>
  <c r="G47" i="8"/>
  <c r="N46" i="8"/>
  <c r="L46" i="8"/>
  <c r="J46" i="8"/>
  <c r="I46" i="8"/>
  <c r="G46" i="8"/>
  <c r="N45" i="8"/>
  <c r="L45" i="8"/>
  <c r="J45" i="8"/>
  <c r="I45" i="8"/>
  <c r="G45" i="8"/>
  <c r="L44" i="8"/>
  <c r="J44" i="8"/>
  <c r="I44" i="8"/>
  <c r="G44" i="8"/>
  <c r="L43" i="8"/>
  <c r="J43" i="8"/>
  <c r="I43" i="8"/>
  <c r="L39" i="8"/>
  <c r="K39" i="8"/>
  <c r="J39" i="8"/>
  <c r="I39" i="8"/>
  <c r="G39" i="8"/>
  <c r="L38" i="8"/>
  <c r="K38" i="8"/>
  <c r="J38" i="8"/>
  <c r="I38" i="8"/>
  <c r="G38" i="8"/>
  <c r="L37" i="8"/>
  <c r="K37" i="8"/>
  <c r="J37" i="8"/>
  <c r="I37" i="8"/>
  <c r="G37" i="8"/>
  <c r="L36" i="8"/>
  <c r="K36" i="8"/>
  <c r="J36" i="8"/>
  <c r="I36" i="8"/>
  <c r="G36" i="8"/>
  <c r="L35" i="8"/>
  <c r="K35" i="8"/>
  <c r="J35" i="8"/>
  <c r="I35" i="8"/>
  <c r="G35" i="8"/>
  <c r="L34" i="8"/>
  <c r="K34" i="8"/>
  <c r="J34" i="8"/>
  <c r="I34" i="8"/>
  <c r="G34" i="8"/>
  <c r="N33" i="8"/>
  <c r="L33" i="8"/>
  <c r="K33" i="8"/>
  <c r="J33" i="8"/>
  <c r="I33" i="8"/>
  <c r="G33" i="8"/>
  <c r="L32" i="8"/>
  <c r="K32" i="8"/>
  <c r="J32" i="8"/>
  <c r="I32" i="8"/>
  <c r="G32" i="8"/>
  <c r="L31" i="8"/>
  <c r="K31" i="8"/>
  <c r="J31" i="8"/>
  <c r="I31" i="8"/>
  <c r="G31" i="8"/>
  <c r="L30" i="8"/>
  <c r="K30" i="8"/>
  <c r="J30" i="8"/>
  <c r="I30" i="8"/>
  <c r="G30" i="8"/>
  <c r="N29" i="8"/>
  <c r="L29" i="8"/>
  <c r="K29" i="8"/>
  <c r="J29" i="8"/>
  <c r="I29" i="8"/>
  <c r="G29" i="8"/>
  <c r="N28" i="8"/>
  <c r="L28" i="8"/>
  <c r="K28" i="8"/>
  <c r="J28" i="8"/>
  <c r="I28" i="8"/>
  <c r="G28" i="8"/>
  <c r="N27" i="8"/>
  <c r="L27" i="8"/>
  <c r="J27" i="8"/>
  <c r="I27" i="8"/>
  <c r="G27" i="8"/>
  <c r="N26" i="8"/>
  <c r="L26" i="8"/>
  <c r="J26" i="8"/>
  <c r="I26" i="8"/>
  <c r="G26" i="8"/>
  <c r="L25" i="8"/>
  <c r="J25" i="8"/>
  <c r="I25" i="8"/>
  <c r="G25" i="8"/>
  <c r="L24" i="8"/>
  <c r="J24" i="8"/>
  <c r="I24" i="8"/>
  <c r="L20" i="8"/>
  <c r="K20" i="8"/>
  <c r="J20" i="8"/>
  <c r="I20" i="8"/>
  <c r="G20" i="8"/>
  <c r="L19" i="8"/>
  <c r="K19" i="8"/>
  <c r="J19" i="8"/>
  <c r="I19" i="8"/>
  <c r="G19" i="8"/>
  <c r="L18" i="8"/>
  <c r="K18" i="8"/>
  <c r="J18" i="8"/>
  <c r="I18" i="8"/>
  <c r="G18" i="8"/>
  <c r="L17" i="8"/>
  <c r="K17" i="8"/>
  <c r="J17" i="8"/>
  <c r="I17" i="8"/>
  <c r="G17" i="8"/>
  <c r="L16" i="8"/>
  <c r="K16" i="8"/>
  <c r="J16" i="8"/>
  <c r="I16" i="8"/>
  <c r="G16" i="8"/>
  <c r="L15" i="8"/>
  <c r="K15" i="8"/>
  <c r="J15" i="8"/>
  <c r="I15" i="8"/>
  <c r="G15" i="8"/>
  <c r="L14" i="8"/>
  <c r="K14" i="8"/>
  <c r="J14" i="8"/>
  <c r="I14" i="8"/>
  <c r="G14" i="8"/>
  <c r="L13" i="8"/>
  <c r="K13" i="8"/>
  <c r="J13" i="8"/>
  <c r="I13" i="8"/>
  <c r="G13" i="8"/>
  <c r="L12" i="8"/>
  <c r="K12" i="8"/>
  <c r="J12" i="8"/>
  <c r="I12" i="8"/>
  <c r="G12" i="8"/>
  <c r="L11" i="8"/>
  <c r="K11" i="8"/>
  <c r="J11" i="8"/>
  <c r="I11" i="8"/>
  <c r="G11" i="8"/>
  <c r="N10" i="8"/>
  <c r="L10" i="8"/>
  <c r="K10" i="8"/>
  <c r="J10" i="8"/>
  <c r="I10" i="8"/>
  <c r="G10" i="8"/>
  <c r="N9" i="8"/>
  <c r="L9" i="8"/>
  <c r="K9" i="8"/>
  <c r="J9" i="8"/>
  <c r="I9" i="8"/>
  <c r="G9" i="8"/>
  <c r="N8" i="8"/>
  <c r="L8" i="8"/>
  <c r="J8" i="8"/>
  <c r="I8" i="8"/>
  <c r="G8" i="8"/>
  <c r="N7" i="8"/>
  <c r="L7" i="8"/>
  <c r="J7" i="8"/>
  <c r="I7" i="8"/>
  <c r="G7" i="8"/>
  <c r="L6" i="8"/>
  <c r="J6" i="8"/>
  <c r="I6" i="8"/>
  <c r="G6" i="8"/>
  <c r="L5" i="8"/>
  <c r="J5" i="8"/>
  <c r="I5" i="8"/>
  <c r="L59" i="9"/>
  <c r="K59" i="9"/>
  <c r="J59" i="9"/>
  <c r="I59" i="9"/>
  <c r="L58" i="9"/>
  <c r="K58" i="9"/>
  <c r="J58" i="9"/>
  <c r="I58" i="9"/>
  <c r="L57" i="9"/>
  <c r="K57" i="9"/>
  <c r="J57" i="9"/>
  <c r="I57" i="9"/>
  <c r="L56" i="9"/>
  <c r="K56" i="9"/>
  <c r="J56" i="9"/>
  <c r="I56" i="9"/>
  <c r="L55" i="9"/>
  <c r="K55" i="9"/>
  <c r="J55" i="9"/>
  <c r="I55" i="9"/>
  <c r="L54" i="9"/>
  <c r="K54" i="9"/>
  <c r="J54" i="9"/>
  <c r="I54" i="9"/>
  <c r="L53" i="9"/>
  <c r="K53" i="9"/>
  <c r="J53" i="9"/>
  <c r="I53" i="9"/>
  <c r="L52" i="9"/>
  <c r="K52" i="9"/>
  <c r="J52" i="9"/>
  <c r="I52" i="9"/>
  <c r="L51" i="9"/>
  <c r="K51" i="9"/>
  <c r="J51" i="9"/>
  <c r="I51" i="9"/>
  <c r="L50" i="9"/>
  <c r="K50" i="9"/>
  <c r="J50" i="9"/>
  <c r="I50" i="9"/>
  <c r="L49" i="9"/>
  <c r="K49" i="9"/>
  <c r="J49" i="9"/>
  <c r="I49" i="9"/>
  <c r="L48" i="9"/>
  <c r="K48" i="9"/>
  <c r="J48" i="9"/>
  <c r="I48" i="9"/>
  <c r="N47" i="9"/>
  <c r="L47" i="9"/>
  <c r="J47" i="9"/>
  <c r="I47" i="9"/>
  <c r="N46" i="9"/>
  <c r="L46" i="9"/>
  <c r="J46" i="9"/>
  <c r="I46" i="9"/>
  <c r="N45" i="9"/>
  <c r="L45" i="9"/>
  <c r="J45" i="9"/>
  <c r="I45" i="9"/>
  <c r="N44" i="9"/>
  <c r="L44" i="9"/>
  <c r="J44" i="9"/>
  <c r="I44" i="9"/>
  <c r="L39" i="9"/>
  <c r="K39" i="9"/>
  <c r="J39" i="9"/>
  <c r="I39" i="9"/>
  <c r="L38" i="9"/>
  <c r="K38" i="9"/>
  <c r="J38" i="9"/>
  <c r="I38" i="9"/>
  <c r="L37" i="9"/>
  <c r="K37" i="9"/>
  <c r="J37" i="9"/>
  <c r="I37" i="9"/>
  <c r="L36" i="9"/>
  <c r="K36" i="9"/>
  <c r="J36" i="9"/>
  <c r="I36" i="9"/>
  <c r="L35" i="9"/>
  <c r="K35" i="9"/>
  <c r="J35" i="9"/>
  <c r="I35" i="9"/>
  <c r="L34" i="9"/>
  <c r="K34" i="9"/>
  <c r="J34" i="9"/>
  <c r="I34" i="9"/>
  <c r="L33" i="9"/>
  <c r="K33" i="9"/>
  <c r="J33" i="9"/>
  <c r="I33" i="9"/>
  <c r="L32" i="9"/>
  <c r="K32" i="9"/>
  <c r="J32" i="9"/>
  <c r="I32" i="9"/>
  <c r="L31" i="9"/>
  <c r="K31" i="9"/>
  <c r="J31" i="9"/>
  <c r="I31" i="9"/>
  <c r="L30" i="9"/>
  <c r="K30" i="9"/>
  <c r="J30" i="9"/>
  <c r="I30" i="9"/>
  <c r="L29" i="9"/>
  <c r="K29" i="9"/>
  <c r="J29" i="9"/>
  <c r="I29" i="9"/>
  <c r="L28" i="9"/>
  <c r="K28" i="9"/>
  <c r="J28" i="9"/>
  <c r="I28" i="9"/>
  <c r="N27" i="9"/>
  <c r="L27" i="9"/>
  <c r="J27" i="9"/>
  <c r="I27" i="9"/>
  <c r="N26" i="9"/>
  <c r="L26" i="9"/>
  <c r="J26" i="9"/>
  <c r="I26" i="9"/>
  <c r="N25" i="9"/>
  <c r="L25" i="9"/>
  <c r="J25" i="9"/>
  <c r="I25" i="9"/>
  <c r="N24" i="9"/>
  <c r="L24" i="9"/>
  <c r="J24" i="9"/>
  <c r="I24" i="9"/>
  <c r="L18" i="9"/>
  <c r="K18" i="9"/>
  <c r="J18" i="9"/>
  <c r="I18" i="9"/>
  <c r="L17" i="9"/>
  <c r="K17" i="9"/>
  <c r="J17" i="9"/>
  <c r="I17" i="9"/>
  <c r="L16" i="9"/>
  <c r="K16" i="9"/>
  <c r="J16" i="9"/>
  <c r="I16" i="9"/>
  <c r="L15" i="9"/>
  <c r="K15" i="9"/>
  <c r="J15" i="9"/>
  <c r="I15" i="9"/>
  <c r="L14" i="9"/>
  <c r="K14" i="9"/>
  <c r="J14" i="9"/>
  <c r="I14" i="9"/>
  <c r="L13" i="9"/>
  <c r="K13" i="9"/>
  <c r="J13" i="9"/>
  <c r="I13" i="9"/>
  <c r="L12" i="9"/>
  <c r="K12" i="9"/>
  <c r="J12" i="9"/>
  <c r="I12" i="9"/>
  <c r="L11" i="9"/>
  <c r="K11" i="9"/>
  <c r="J11" i="9"/>
  <c r="I11" i="9"/>
  <c r="L10" i="9"/>
  <c r="K10" i="9"/>
  <c r="J10" i="9"/>
  <c r="I10" i="9"/>
  <c r="L9" i="9"/>
  <c r="K9" i="9"/>
  <c r="J9" i="9"/>
  <c r="I9" i="9"/>
  <c r="L8" i="9"/>
  <c r="K8" i="9"/>
  <c r="J8" i="9"/>
  <c r="I8" i="9"/>
  <c r="L7" i="9"/>
  <c r="K7" i="9"/>
  <c r="J7" i="9"/>
  <c r="I7" i="9"/>
  <c r="N6" i="9"/>
  <c r="L6" i="9"/>
  <c r="J6" i="9"/>
  <c r="I6" i="9"/>
  <c r="N5" i="9"/>
  <c r="L5" i="9"/>
  <c r="J5" i="9"/>
  <c r="I5" i="9"/>
  <c r="N4" i="9"/>
  <c r="L4" i="9"/>
  <c r="J4" i="9"/>
  <c r="I4" i="9"/>
  <c r="N3" i="9"/>
  <c r="L3" i="9"/>
  <c r="J3" i="9"/>
  <c r="I3" i="9"/>
  <c r="D35" i="2"/>
  <c r="D31" i="2"/>
  <c r="D27" i="2"/>
  <c r="D23" i="2"/>
  <c r="N7" i="20" l="1"/>
  <c r="N12" i="20"/>
  <c r="N17" i="20"/>
  <c r="N51" i="20"/>
  <c r="N53" i="20"/>
  <c r="N32" i="20"/>
  <c r="N5" i="20"/>
  <c r="N9" i="20"/>
  <c r="N11" i="20"/>
  <c r="N46" i="20"/>
  <c r="N48" i="20"/>
  <c r="N50" i="20"/>
  <c r="N29" i="20"/>
  <c r="N31" i="20"/>
  <c r="N33" i="20"/>
  <c r="N44" i="20"/>
  <c r="N49" i="20"/>
  <c r="N52" i="20"/>
  <c r="N57" i="20"/>
</calcChain>
</file>

<file path=xl/sharedStrings.xml><?xml version="1.0" encoding="utf-8"?>
<sst xmlns="http://schemas.openxmlformats.org/spreadsheetml/2006/main" count="512" uniqueCount="193">
  <si>
    <t>Tasa de Crecimiento del FMI</t>
  </si>
  <si>
    <t>Año</t>
  </si>
  <si>
    <t>Proyección del crecimiento de la Economía del FMI</t>
  </si>
  <si>
    <t>Proyección de la deuda como % del PBI del FMI</t>
  </si>
  <si>
    <t>Deuda como % del PBI</t>
  </si>
  <si>
    <t>Trimestre</t>
  </si>
  <si>
    <t>Inflación Trimestral</t>
  </si>
  <si>
    <t>Q</t>
  </si>
  <si>
    <t>Q12016</t>
  </si>
  <si>
    <t>Q22016</t>
  </si>
  <si>
    <t>Q32016</t>
  </si>
  <si>
    <t>Q42016</t>
  </si>
  <si>
    <t>Q12017</t>
  </si>
  <si>
    <t>Q22017</t>
  </si>
  <si>
    <t>Q32017</t>
  </si>
  <si>
    <t>Q42017</t>
  </si>
  <si>
    <t>Q12018</t>
  </si>
  <si>
    <t>Q22018</t>
  </si>
  <si>
    <t>Q32018</t>
  </si>
  <si>
    <t>Q42018</t>
  </si>
  <si>
    <t>Q12019</t>
  </si>
  <si>
    <t>Q22019</t>
  </si>
  <si>
    <t>Q32019</t>
  </si>
  <si>
    <t>Q42019</t>
  </si>
  <si>
    <t>Tasa de Interés Real=0.002</t>
  </si>
  <si>
    <t>Para cada uno de los trimestres</t>
  </si>
  <si>
    <t>Variables</t>
  </si>
  <si>
    <t>dt/yt</t>
  </si>
  <si>
    <t>r</t>
  </si>
  <si>
    <t>A</t>
  </si>
  <si>
    <t>alpha</t>
  </si>
  <si>
    <t>bt-1/yt-1</t>
  </si>
  <si>
    <t>gt (la misma para todo el año)</t>
  </si>
  <si>
    <t>1/1+gt</t>
  </si>
  <si>
    <t>pit</t>
  </si>
  <si>
    <t>pit-1</t>
  </si>
  <si>
    <t>bt/yt</t>
  </si>
  <si>
    <t>Deficit como % del PBI</t>
  </si>
  <si>
    <t>Inflación Anual</t>
  </si>
  <si>
    <t>Proyección del Gasto Público del FMI</t>
  </si>
  <si>
    <t>Path de deuda como % del PBI con el forecast de crecimiento del FMI, el gasto público del IMF y la inflación que dijo el gobierno post 2do semestre</t>
  </si>
  <si>
    <t>Path de deuda como % del PBI con el forecast de crecimiento=0, el gasto público del IMF y la inflación que dijo el gobierno post 2do semestre</t>
  </si>
  <si>
    <t>Path de déficit fiscal como % del PBI con el forecast de crecimiento y la deuda  del FMI y la inflación que dijo el gobierno post 2do semestre</t>
  </si>
  <si>
    <t>Path de déficit fiscal como % del PBI con el forecast de crecimiento=0 y la deuda  del FMI y la inflación que dijo el gobierno post 2do semestrfe</t>
  </si>
  <si>
    <t>Inflación con el crecimiento, deuda y gasto publico del FMI</t>
  </si>
  <si>
    <t>Inflación con el crecimiento=0, deuda y gasto publico del FMI</t>
  </si>
  <si>
    <t xml:space="preserve">pit </t>
  </si>
  <si>
    <t>Ecuación</t>
  </si>
  <si>
    <t>pit _Graph</t>
  </si>
  <si>
    <t>Inflación con el crecimiento de FIEL, deuda y gasto publico del FMI</t>
  </si>
  <si>
    <t>Path de déficit fiscal como % del PBI con el forecast de crecimiento de FIEL y la deuda  del FMI y la inflación que dijo el gobierno post 2do semestrfe</t>
  </si>
  <si>
    <t>Path de deuda como % del PBI con el forecast de crecimientode FIEL, el gasto público del IMF y la inflación que dijo el gobierno post 2do semestre</t>
  </si>
  <si>
    <t>Caso 1</t>
  </si>
  <si>
    <t>Caso 2</t>
  </si>
  <si>
    <t>Caso 3</t>
  </si>
  <si>
    <t xml:space="preserve">Caso 3 </t>
  </si>
  <si>
    <t xml:space="preserve">Caso 1 </t>
  </si>
  <si>
    <t>11993</t>
  </si>
  <si>
    <t>21993</t>
  </si>
  <si>
    <t>31993</t>
  </si>
  <si>
    <t>41993</t>
  </si>
  <si>
    <t>11994</t>
  </si>
  <si>
    <t>21994</t>
  </si>
  <si>
    <t>31994</t>
  </si>
  <si>
    <t>41994</t>
  </si>
  <si>
    <t>11995</t>
  </si>
  <si>
    <t>21995</t>
  </si>
  <si>
    <t>31995</t>
  </si>
  <si>
    <t>41995</t>
  </si>
  <si>
    <t>11996</t>
  </si>
  <si>
    <t>21996</t>
  </si>
  <si>
    <t>31996</t>
  </si>
  <si>
    <t>41996</t>
  </si>
  <si>
    <t>11997</t>
  </si>
  <si>
    <t>21997</t>
  </si>
  <si>
    <t>31997</t>
  </si>
  <si>
    <t>41997</t>
  </si>
  <si>
    <t>11998</t>
  </si>
  <si>
    <t>21998</t>
  </si>
  <si>
    <t>31998</t>
  </si>
  <si>
    <t>41998</t>
  </si>
  <si>
    <t>11999</t>
  </si>
  <si>
    <t>21999</t>
  </si>
  <si>
    <t>31999</t>
  </si>
  <si>
    <t>41999</t>
  </si>
  <si>
    <t>12000</t>
  </si>
  <si>
    <t>22000</t>
  </si>
  <si>
    <t>32000</t>
  </si>
  <si>
    <t>42000</t>
  </si>
  <si>
    <t>12001</t>
  </si>
  <si>
    <t>22001</t>
  </si>
  <si>
    <t>32001</t>
  </si>
  <si>
    <t>42001</t>
  </si>
  <si>
    <t>12002</t>
  </si>
  <si>
    <t>22002</t>
  </si>
  <si>
    <t>32002</t>
  </si>
  <si>
    <t>42002</t>
  </si>
  <si>
    <t>12003</t>
  </si>
  <si>
    <t>22003</t>
  </si>
  <si>
    <t>32003</t>
  </si>
  <si>
    <t>42003</t>
  </si>
  <si>
    <t>12004</t>
  </si>
  <si>
    <t>22004</t>
  </si>
  <si>
    <t>32004</t>
  </si>
  <si>
    <t>42004</t>
  </si>
  <si>
    <t>12005</t>
  </si>
  <si>
    <t>22005</t>
  </si>
  <si>
    <t>32005</t>
  </si>
  <si>
    <t>42005</t>
  </si>
  <si>
    <t>12006</t>
  </si>
  <si>
    <t>22006</t>
  </si>
  <si>
    <t>32006</t>
  </si>
  <si>
    <t>42006</t>
  </si>
  <si>
    <t>12007</t>
  </si>
  <si>
    <t>22007</t>
  </si>
  <si>
    <t>32007</t>
  </si>
  <si>
    <t>42007</t>
  </si>
  <si>
    <t>12008</t>
  </si>
  <si>
    <t>22008</t>
  </si>
  <si>
    <t>32008</t>
  </si>
  <si>
    <t>42008</t>
  </si>
  <si>
    <t>12009</t>
  </si>
  <si>
    <t>22009</t>
  </si>
  <si>
    <t>32009</t>
  </si>
  <si>
    <t>42009</t>
  </si>
  <si>
    <t>12010</t>
  </si>
  <si>
    <t>22010</t>
  </si>
  <si>
    <t>32010</t>
  </si>
  <si>
    <t>42010</t>
  </si>
  <si>
    <t>12011</t>
  </si>
  <si>
    <t>22011</t>
  </si>
  <si>
    <t>32011</t>
  </si>
  <si>
    <t>42011</t>
  </si>
  <si>
    <t>12012</t>
  </si>
  <si>
    <t>22012</t>
  </si>
  <si>
    <t>32012</t>
  </si>
  <si>
    <t>42012</t>
  </si>
  <si>
    <t>12013</t>
  </si>
  <si>
    <t>22013</t>
  </si>
  <si>
    <t>32013</t>
  </si>
  <si>
    <t>42013</t>
  </si>
  <si>
    <t>TrimestreAño</t>
  </si>
  <si>
    <t>Tasa Plazo Fijo Anual</t>
  </si>
  <si>
    <t>M0</t>
  </si>
  <si>
    <t>GDP_ArKlems</t>
  </si>
  <si>
    <t>IPC</t>
  </si>
  <si>
    <t>Fuentes:</t>
  </si>
  <si>
    <t>BCRA</t>
  </si>
  <si>
    <t>GDP:</t>
  </si>
  <si>
    <t>ArKlems</t>
  </si>
  <si>
    <t>IPC:</t>
  </si>
  <si>
    <t>Blog Cosas que Pasan</t>
  </si>
  <si>
    <t>M0:</t>
  </si>
  <si>
    <t>Fuente: http://www.imf.org/external/pubs/ft/weo/2016/01/weodata/index.aspx</t>
  </si>
  <si>
    <t>Proyección de Inflación del Gobierno</t>
  </si>
  <si>
    <t>Fuente: http://www.lanacion.com.ar/1912410-prat-gay-reconocio-una-inflacion-anual-del-42</t>
  </si>
  <si>
    <t>Proyección del crecimiento de la Economía del FIEL</t>
  </si>
  <si>
    <t>Proyección del crecimiento de la Economía Pesimista</t>
  </si>
  <si>
    <t>Dependent Variable: LOGM_PBI</t>
  </si>
  <si>
    <t>Method: Two-Stage Least Squares</t>
  </si>
  <si>
    <t>Date: 07/23/16   Time: 16:06</t>
  </si>
  <si>
    <t>Sample (adjusted): 2003Q2 2013Q4</t>
  </si>
  <si>
    <t>Included observations: 43 after adjustments</t>
  </si>
  <si>
    <t>LOGM_PBI=C(1)+C(2)*TASA_PF</t>
  </si>
  <si>
    <t>Instrument specification: TASA_PF(-1) LOGM_PBI(-1)</t>
  </si>
  <si>
    <t>Constant added to instrument list</t>
  </si>
  <si>
    <t>Coefficient</t>
  </si>
  <si>
    <t>Std. Error</t>
  </si>
  <si>
    <t>t-Statistic</t>
  </si>
  <si>
    <t xml:space="preserve">Prob.  </t>
  </si>
  <si>
    <t>C(1)</t>
  </si>
  <si>
    <t>0.776917</t>
  </si>
  <si>
    <t>0.032684</t>
  </si>
  <si>
    <t>C(2)</t>
  </si>
  <si>
    <t>-0.068333</t>
  </si>
  <si>
    <t>0.014274</t>
  </si>
  <si>
    <t>R-squared</t>
  </si>
  <si>
    <t>0.36147</t>
  </si>
  <si>
    <t xml:space="preserve">    Mean dependent var</t>
  </si>
  <si>
    <t>0.630443</t>
  </si>
  <si>
    <t>Adjusted R-squared</t>
  </si>
  <si>
    <t>0.345896</t>
  </si>
  <si>
    <t xml:space="preserve">    S.D. dependent var</t>
  </si>
  <si>
    <t>0.093182</t>
  </si>
  <si>
    <t>S.E. of regression</t>
  </si>
  <si>
    <t>0.075362</t>
  </si>
  <si>
    <t xml:space="preserve">    Sum squared resid</t>
  </si>
  <si>
    <t>0.232858</t>
  </si>
  <si>
    <t>Durbin-Watson stat</t>
  </si>
  <si>
    <t>0.322528</t>
  </si>
  <si>
    <t xml:space="preserve">    J-statistic</t>
  </si>
  <si>
    <t>Instrument rank</t>
  </si>
  <si>
    <t xml:space="preserve">    Prob(J-statistic)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</si>
</sst>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"/>
    <numFmt numFmtId="165" formatCode="0.0000"/>
    <numFmt numFmtId="166" formatCode="0.000000"/>
    <numFmt numFmtId="167" formatCode="#,##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0" fillId="2" borderId="0" xfId="0" applyFill="1"/>
    <xf numFmtId="0" fontId="0" fillId="3" borderId="1" xfId="0" applyFill="1" applyBorder="1"/>
    <xf numFmtId="0" fontId="0" fillId="4" borderId="1" xfId="0" applyFill="1" applyBorder="1"/>
    <xf numFmtId="0" fontId="0" fillId="0" borderId="1" xfId="0" applyBorder="1" applyAlignment="1">
      <alignment horizontal="center" vertical="center"/>
    </xf>
    <xf numFmtId="10" fontId="0" fillId="0" borderId="1" xfId="1" applyNumberFormat="1" applyFont="1" applyBorder="1"/>
    <xf numFmtId="0" fontId="0" fillId="0" borderId="0" xfId="0" applyAlignment="1"/>
    <xf numFmtId="0" fontId="1" fillId="0" borderId="2" xfId="0" applyFont="1" applyBorder="1" applyAlignme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/>
    <xf numFmtId="164" fontId="0" fillId="0" borderId="1" xfId="0" applyNumberFormat="1" applyBorder="1"/>
    <xf numFmtId="165" fontId="0" fillId="0" borderId="1" xfId="0" applyNumberFormat="1" applyBorder="1"/>
    <xf numFmtId="165" fontId="0" fillId="0" borderId="0" xfId="0" applyNumberFormat="1"/>
    <xf numFmtId="0" fontId="0" fillId="0" borderId="0" xfId="0" applyFont="1"/>
    <xf numFmtId="166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0" xfId="0" applyFill="1" applyBorder="1"/>
    <xf numFmtId="0" fontId="0" fillId="3" borderId="3" xfId="0" applyFill="1" applyBorder="1"/>
    <xf numFmtId="11" fontId="0" fillId="0" borderId="0" xfId="0" applyNumberFormat="1"/>
    <xf numFmtId="167" fontId="0" fillId="0" borderId="0" xfId="0" applyNumberFormat="1"/>
    <xf numFmtId="0" fontId="0" fillId="2" borderId="0" xfId="0" applyFont="1" applyFill="1"/>
    <xf numFmtId="10" fontId="0" fillId="0" borderId="0" xfId="1" applyNumberFormat="1" applyFont="1"/>
    <xf numFmtId="0" fontId="0" fillId="0" borderId="0" xfId="0"/>
    <xf numFmtId="0" fontId="0" fillId="0" borderId="0" xfId="0"/>
    <xf numFmtId="10" fontId="0" fillId="4" borderId="1" xfId="1" applyNumberFormat="1" applyFont="1" applyFill="1" applyBorder="1"/>
    <xf numFmtId="10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Font="1" applyBorder="1"/>
    <xf numFmtId="0" fontId="0" fillId="4" borderId="1" xfId="0" applyFont="1" applyFill="1" applyBorder="1"/>
    <xf numFmtId="0" fontId="3" fillId="0" borderId="0" xfId="2"/>
    <xf numFmtId="0" fontId="0" fillId="0" borderId="0" xfId="0" applyBorder="1"/>
    <xf numFmtId="10" fontId="0" fillId="0" borderId="1" xfId="0" applyNumberFormat="1" applyBorder="1"/>
    <xf numFmtId="0" fontId="3" fillId="0" borderId="0" xfId="2" applyAlignment="1">
      <alignment horizontal="center"/>
    </xf>
    <xf numFmtId="3" fontId="0" fillId="0" borderId="0" xfId="0" applyNumberFormat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tyles" Target="styles.xml"/><Relationship Id="rId5" Type="http://schemas.openxmlformats.org/officeDocument/2006/relationships/chartsheet" Target="chartsheets/sheet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ES" sz="2000"/>
              <a:t>Trayectorias del Deficit Fiscal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PathDeficitFiscal!$B$60</c:f>
              <c:strCache>
                <c:ptCount val="1"/>
                <c:pt idx="0">
                  <c:v>Caso 1</c:v>
                </c:pt>
              </c:strCache>
            </c:strRef>
          </c:tx>
          <c:spPr>
            <a:ln w="31750" cap="rnd">
              <a:noFill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trendline>
            <c:name>Caso 1</c:name>
            <c:spPr>
              <a:ln w="38100" cap="rnd">
                <a:solidFill>
                  <a:schemeClr val="accent1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cat>
            <c:strRef>
              <c:f>PathDeficitFiscal!$A$61:$A$76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PathDeficitFiscal!$B$61:$B$76</c:f>
              <c:numCache>
                <c:formatCode>0.00%</c:formatCode>
                <c:ptCount val="16"/>
                <c:pt idx="0">
                  <c:v>9.05472952699483E-2</c:v>
                </c:pt>
                <c:pt idx="1">
                  <c:v>4.7547606245037274E-2</c:v>
                </c:pt>
                <c:pt idx="2">
                  <c:v>4.7547606245037274E-2</c:v>
                </c:pt>
                <c:pt idx="3">
                  <c:v>4.7547606245037274E-2</c:v>
                </c:pt>
                <c:pt idx="4">
                  <c:v>4.2217454386868025E-2</c:v>
                </c:pt>
                <c:pt idx="5">
                  <c:v>4.0677631907950096E-2</c:v>
                </c:pt>
                <c:pt idx="6">
                  <c:v>4.0677631907950096E-2</c:v>
                </c:pt>
                <c:pt idx="7">
                  <c:v>4.0677631907950096E-2</c:v>
                </c:pt>
                <c:pt idx="8">
                  <c:v>1.1801457487240343E-2</c:v>
                </c:pt>
                <c:pt idx="9">
                  <c:v>2.545284152989943E-2</c:v>
                </c:pt>
                <c:pt idx="10">
                  <c:v>2.545284152989943E-2</c:v>
                </c:pt>
                <c:pt idx="11">
                  <c:v>2.545284152989943E-2</c:v>
                </c:pt>
                <c:pt idx="12">
                  <c:v>-8.1958415854290964E-4</c:v>
                </c:pt>
                <c:pt idx="13">
                  <c:v>1.9603505472279823E-2</c:v>
                </c:pt>
                <c:pt idx="14">
                  <c:v>1.9603505472279823E-2</c:v>
                </c:pt>
                <c:pt idx="15">
                  <c:v>1.9603505472279823E-2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PathDeficitFiscal!$C$60</c:f>
              <c:strCache>
                <c:ptCount val="1"/>
                <c:pt idx="0">
                  <c:v>Caso 2</c:v>
                </c:pt>
              </c:strCache>
            </c:strRef>
          </c:tx>
          <c:spPr>
            <a:ln w="31750" cap="rnd">
              <a:noFill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trendline>
            <c:name>Caso 2</c:name>
            <c:spPr>
              <a:ln w="38100" cap="rnd">
                <a:solidFill>
                  <a:schemeClr val="accent2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cat>
            <c:strRef>
              <c:f>PathDeficitFiscal!$A$61:$A$76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PathDeficitFiscal!$C$61:$C$76</c:f>
              <c:numCache>
                <c:formatCode>0.00%</c:formatCode>
                <c:ptCount val="16"/>
                <c:pt idx="0">
                  <c:v>9.2836883076205412E-2</c:v>
                </c:pt>
                <c:pt idx="1">
                  <c:v>4.9913654374695304E-2</c:v>
                </c:pt>
                <c:pt idx="2">
                  <c:v>4.9913654374695304E-2</c:v>
                </c:pt>
                <c:pt idx="3">
                  <c:v>4.9913654374695304E-2</c:v>
                </c:pt>
                <c:pt idx="4">
                  <c:v>4.5210268340180854E-2</c:v>
                </c:pt>
                <c:pt idx="5">
                  <c:v>4.3673886834710546E-2</c:v>
                </c:pt>
                <c:pt idx="6">
                  <c:v>4.3673886834710546E-2</c:v>
                </c:pt>
                <c:pt idx="7">
                  <c:v>4.3673886834710546E-2</c:v>
                </c:pt>
                <c:pt idx="8">
                  <c:v>1.210123751104774E-2</c:v>
                </c:pt>
                <c:pt idx="9">
                  <c:v>2.5749606578029043E-2</c:v>
                </c:pt>
                <c:pt idx="10">
                  <c:v>2.5749606578029043E-2</c:v>
                </c:pt>
                <c:pt idx="11">
                  <c:v>2.5749606578029043E-2</c:v>
                </c:pt>
                <c:pt idx="12">
                  <c:v>-7.3496029865848661E-5</c:v>
                </c:pt>
                <c:pt idx="13">
                  <c:v>2.033830815339387E-2</c:v>
                </c:pt>
                <c:pt idx="14">
                  <c:v>2.033830815339387E-2</c:v>
                </c:pt>
                <c:pt idx="15">
                  <c:v>2.033830815339387E-2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PathDeficitFiscal!$D$60</c:f>
              <c:strCache>
                <c:ptCount val="1"/>
                <c:pt idx="0">
                  <c:v>Caso 3 </c:v>
                </c:pt>
              </c:strCache>
            </c:strRef>
          </c:tx>
          <c:spPr>
            <a:ln w="31750" cap="rnd">
              <a:noFill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trendline>
            <c:name>Caso 3</c:name>
            <c:spPr>
              <a:ln w="38100" cap="rnd">
                <a:solidFill>
                  <a:schemeClr val="accent3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cat>
            <c:strRef>
              <c:f>PathDeficitFiscal!$A$61:$A$76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PathDeficitFiscal!$D$61:$D$76</c:f>
              <c:numCache>
                <c:formatCode>0.00%</c:formatCode>
                <c:ptCount val="16"/>
                <c:pt idx="0">
                  <c:v>9.38019645551635E-2</c:v>
                </c:pt>
                <c:pt idx="1">
                  <c:v>5.0910964555163599E-2</c:v>
                </c:pt>
                <c:pt idx="2">
                  <c:v>5.0910964555163599E-2</c:v>
                </c:pt>
                <c:pt idx="3">
                  <c:v>5.0910964555163599E-2</c:v>
                </c:pt>
                <c:pt idx="4">
                  <c:v>3.3017571513734724E-2</c:v>
                </c:pt>
                <c:pt idx="5">
                  <c:v>3.1467171513734661E-2</c:v>
                </c:pt>
                <c:pt idx="6">
                  <c:v>3.1467171513734661E-2</c:v>
                </c:pt>
                <c:pt idx="7">
                  <c:v>3.1467171513734661E-2</c:v>
                </c:pt>
                <c:pt idx="8">
                  <c:v>2.0358125281231994E-3</c:v>
                </c:pt>
                <c:pt idx="9">
                  <c:v>1.5785412528123228E-2</c:v>
                </c:pt>
                <c:pt idx="10">
                  <c:v>1.5785412528123228E-2</c:v>
                </c:pt>
                <c:pt idx="11">
                  <c:v>1.5785412528123228E-2</c:v>
                </c:pt>
                <c:pt idx="12">
                  <c:v>-1.0082369933236399E-2</c:v>
                </c:pt>
                <c:pt idx="13">
                  <c:v>1.0480830066763605E-2</c:v>
                </c:pt>
                <c:pt idx="14">
                  <c:v>1.0480830066763605E-2</c:v>
                </c:pt>
                <c:pt idx="15">
                  <c:v>1.0480830066763605E-2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794144"/>
        <c:axId val="690794704"/>
      </c:lineChart>
      <c:catAx>
        <c:axId val="690794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Trimestre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0794704"/>
        <c:crosses val="autoZero"/>
        <c:auto val="1"/>
        <c:lblAlgn val="ctr"/>
        <c:lblOffset val="100"/>
        <c:noMultiLvlLbl val="0"/>
      </c:catAx>
      <c:valAx>
        <c:axId val="69079470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1600"/>
                  <a:t>Deficit fiscal como % del PBI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0794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2000"/>
              <a:t>Trayectorias de deuda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PathDeuda!$B$61</c:f>
              <c:strCache>
                <c:ptCount val="1"/>
                <c:pt idx="0">
                  <c:v>Caso 1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strRef>
              <c:f>PathDeuda!$A$62:$A$77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PathDeuda!$B$62:$B$77</c:f>
              <c:numCache>
                <c:formatCode>0.00%</c:formatCode>
                <c:ptCount val="16"/>
                <c:pt idx="0">
                  <c:v>0.5763627047300518</c:v>
                </c:pt>
                <c:pt idx="1">
                  <c:v>0.58787977490773602</c:v>
                </c:pt>
                <c:pt idx="2">
                  <c:v>0.59965695531483454</c:v>
                </c:pt>
                <c:pt idx="3">
                  <c:v>0.61170012047762923</c:v>
                </c:pt>
                <c:pt idx="4">
                  <c:v>0.62436200468763059</c:v>
                </c:pt>
                <c:pt idx="5">
                  <c:v>0.63718901385342952</c:v>
                </c:pt>
                <c:pt idx="6">
                  <c:v>0.65018330138683833</c:v>
                </c:pt>
                <c:pt idx="7">
                  <c:v>0.66334704878253836</c:v>
                </c:pt>
                <c:pt idx="8">
                  <c:v>0.68484075254611521</c:v>
                </c:pt>
                <c:pt idx="9">
                  <c:v>0.70660772617932976</c:v>
                </c:pt>
                <c:pt idx="10">
                  <c:v>0.72865144402157345</c:v>
                </c:pt>
                <c:pt idx="11">
                  <c:v>0.75097542458481403</c:v>
                </c:pt>
                <c:pt idx="12">
                  <c:v>0.76497802113629276</c:v>
                </c:pt>
                <c:pt idx="13">
                  <c:v>0.77916335270549408</c:v>
                </c:pt>
                <c:pt idx="14">
                  <c:v>0.7935338039991815</c:v>
                </c:pt>
                <c:pt idx="15">
                  <c:v>0.80809179084473448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PathDeuda!$C$61</c:f>
              <c:strCache>
                <c:ptCount val="1"/>
                <c:pt idx="0">
                  <c:v>Caso 2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strRef>
              <c:f>PathDeuda!$A$62:$A$77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PathDeuda!$C$62:$C$77</c:f>
              <c:numCache>
                <c:formatCode>0.00%</c:formatCode>
                <c:ptCount val="16"/>
                <c:pt idx="0">
                  <c:v>0.57407311692379437</c:v>
                </c:pt>
                <c:pt idx="1">
                  <c:v>0.58323257352035596</c:v>
                </c:pt>
                <c:pt idx="2">
                  <c:v>0.59258223940087362</c:v>
                </c:pt>
                <c:pt idx="3">
                  <c:v>0.60212606453457573</c:v>
                </c:pt>
                <c:pt idx="4">
                  <c:v>0.61168165170340205</c:v>
                </c:pt>
                <c:pt idx="5">
                  <c:v>0.62134022236135877</c:v>
                </c:pt>
                <c:pt idx="6">
                  <c:v>0.6311028863930449</c:v>
                </c:pt>
                <c:pt idx="7">
                  <c:v>0.64097076564462574</c:v>
                </c:pt>
                <c:pt idx="8">
                  <c:v>0.66187297396253686</c:v>
                </c:pt>
                <c:pt idx="9">
                  <c:v>0.68303625685851421</c:v>
                </c:pt>
                <c:pt idx="10">
                  <c:v>0.70446387522893195</c:v>
                </c:pt>
                <c:pt idx="11">
                  <c:v>0.72615913069969507</c:v>
                </c:pt>
                <c:pt idx="12">
                  <c:v>0.73901846874285826</c:v>
                </c:pt>
                <c:pt idx="13">
                  <c:v>0.75203842360711382</c:v>
                </c:pt>
                <c:pt idx="14">
                  <c:v>0.76522100144263272</c:v>
                </c:pt>
                <c:pt idx="15">
                  <c:v>0.77856823345697768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PathDeuda!$D$61</c:f>
              <c:strCache>
                <c:ptCount val="1"/>
                <c:pt idx="0">
                  <c:v>Caso 3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strRef>
              <c:f>PathDeuda!$A$62:$A$77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PathDeuda!$D$62:$D$77</c:f>
              <c:numCache>
                <c:formatCode>0.00%</c:formatCode>
                <c:ptCount val="16"/>
                <c:pt idx="0">
                  <c:v>0.57310803544483635</c:v>
                </c:pt>
                <c:pt idx="1">
                  <c:v>0.58127623159856945</c:v>
                </c:pt>
                <c:pt idx="2">
                  <c:v>0.58960779167537714</c:v>
                </c:pt>
                <c:pt idx="3">
                  <c:v>0.59810598295372108</c:v>
                </c:pt>
                <c:pt idx="4">
                  <c:v>0.61972753109906087</c:v>
                </c:pt>
                <c:pt idx="5">
                  <c:v>0.64178151020730745</c:v>
                </c:pt>
                <c:pt idx="6">
                  <c:v>0.66427656889771891</c:v>
                </c:pt>
                <c:pt idx="7">
                  <c:v>0.68722152876193865</c:v>
                </c:pt>
                <c:pt idx="8">
                  <c:v>0.71935674680905415</c:v>
                </c:pt>
                <c:pt idx="9">
                  <c:v>0.75213466921711192</c:v>
                </c:pt>
                <c:pt idx="10">
                  <c:v>0.78556815007333092</c:v>
                </c:pt>
                <c:pt idx="11">
                  <c:v>0.81967030054667422</c:v>
                </c:pt>
                <c:pt idx="12">
                  <c:v>0.84539227649084414</c:v>
                </c:pt>
                <c:pt idx="13">
                  <c:v>0.87162869195389747</c:v>
                </c:pt>
                <c:pt idx="14">
                  <c:v>0.89838983572621189</c:v>
                </c:pt>
                <c:pt idx="15">
                  <c:v>0.92568620237397259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1734816"/>
        <c:axId val="691735376"/>
      </c:lineChart>
      <c:dateAx>
        <c:axId val="691734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Trimestre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%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1735376"/>
        <c:crosses val="autoZero"/>
        <c:auto val="1"/>
        <c:lblOffset val="100"/>
        <c:baseTimeUnit val="months"/>
        <c:majorTimeUnit val="months"/>
        <c:minorTimeUnit val="months"/>
      </c:dateAx>
      <c:valAx>
        <c:axId val="691735376"/>
        <c:scaling>
          <c:orientation val="minMax"/>
          <c:max val="1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1600" b="1"/>
                  <a:t>Deuda como % del PBI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1734816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/>
              <a:t>Trayectorias de Inflación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PathInflación!$B$61</c:f>
              <c:strCache>
                <c:ptCount val="1"/>
                <c:pt idx="0">
                  <c:v>Caso 1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trendline>
            <c:name>Caso 1</c:name>
            <c:spPr>
              <a:ln w="50800" cap="rnd">
                <a:solidFill>
                  <a:schemeClr val="accent1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cat>
            <c:strRef>
              <c:f>PathInflación!$A$62:$A$77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PathInflación!$B$62:$B$77</c:f>
              <c:numCache>
                <c:formatCode>0.00%</c:formatCode>
                <c:ptCount val="16"/>
                <c:pt idx="0">
                  <c:v>4.2528316534958477E-2</c:v>
                </c:pt>
                <c:pt idx="1">
                  <c:v>0.11371193423958832</c:v>
                </c:pt>
                <c:pt idx="2">
                  <c:v>0.10781411032145255</c:v>
                </c:pt>
                <c:pt idx="3">
                  <c:v>0.10830146822120433</c:v>
                </c:pt>
                <c:pt idx="4">
                  <c:v>7.3893739445821643E-2</c:v>
                </c:pt>
                <c:pt idx="5">
                  <c:v>7.9176892444157515E-2</c:v>
                </c:pt>
                <c:pt idx="6">
                  <c:v>7.8753461127978389E-2</c:v>
                </c:pt>
                <c:pt idx="7">
                  <c:v>7.8787391412611582E-2</c:v>
                </c:pt>
                <c:pt idx="8">
                  <c:v>8.8507623366829158E-2</c:v>
                </c:pt>
                <c:pt idx="9">
                  <c:v>6.5269727246734729E-2</c:v>
                </c:pt>
                <c:pt idx="10">
                  <c:v>6.7106555921941091E-2</c:v>
                </c:pt>
                <c:pt idx="11">
                  <c:v>6.6961239597822492E-2</c:v>
                </c:pt>
                <c:pt idx="12">
                  <c:v>7.6448721663631217E-2</c:v>
                </c:pt>
                <c:pt idx="13">
                  <c:v>4.3285893793843747E-2</c:v>
                </c:pt>
                <c:pt idx="14">
                  <c:v>4.5845339427659962E-2</c:v>
                </c:pt>
                <c:pt idx="15">
                  <c:v>4.56475645096917E-2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PathInflación!$C$61</c:f>
              <c:strCache>
                <c:ptCount val="1"/>
                <c:pt idx="0">
                  <c:v>Caso 2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trendline>
            <c:name>Caso 2</c:name>
            <c:spPr>
              <a:ln w="50800" cap="rnd">
                <a:solidFill>
                  <a:schemeClr val="accent2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cat>
            <c:strRef>
              <c:f>PathInflación!$A$62:$A$77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PathInflación!$C$62:$C$77</c:f>
              <c:numCache>
                <c:formatCode>0.00%</c:formatCode>
                <c:ptCount val="16"/>
                <c:pt idx="0">
                  <c:v>3.8975522732820379E-2</c:v>
                </c:pt>
                <c:pt idx="1">
                  <c:v>0.10992428406380443</c:v>
                </c:pt>
                <c:pt idx="2">
                  <c:v>0.10406853126107507</c:v>
                </c:pt>
                <c:pt idx="3">
                  <c:v>0.10455055630175657</c:v>
                </c:pt>
                <c:pt idx="4">
                  <c:v>6.9344740276101477E-2</c:v>
                </c:pt>
                <c:pt idx="5">
                  <c:v>7.4654993703796566E-2</c:v>
                </c:pt>
                <c:pt idx="6">
                  <c:v>7.4231400660862978E-2</c:v>
                </c:pt>
                <c:pt idx="7">
                  <c:v>7.4265183547183686E-2</c:v>
                </c:pt>
                <c:pt idx="8">
                  <c:v>8.8382898461635995E-2</c:v>
                </c:pt>
                <c:pt idx="9">
                  <c:v>6.4810402823623617E-2</c:v>
                </c:pt>
                <c:pt idx="10">
                  <c:v>6.667280347259065E-2</c:v>
                </c:pt>
                <c:pt idx="11">
                  <c:v>6.6525531558434589E-2</c:v>
                </c:pt>
                <c:pt idx="12">
                  <c:v>7.5291004140589382E-2</c:v>
                </c:pt>
                <c:pt idx="13">
                  <c:v>4.225820293605935E-2</c:v>
                </c:pt>
                <c:pt idx="14">
                  <c:v>4.4804793297521357E-2</c:v>
                </c:pt>
                <c:pt idx="15">
                  <c:v>4.4608230387542233E-2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PathInflación!$D$61</c:f>
              <c:strCache>
                <c:ptCount val="1"/>
                <c:pt idx="0">
                  <c:v>Caso 3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trendline>
            <c:name>Caso 3</c:name>
            <c:spPr>
              <a:ln w="50800" cap="rnd">
                <a:solidFill>
                  <a:schemeClr val="accent3"/>
                </a:solidFill>
                <a:prstDash val="solid"/>
              </a:ln>
              <a:effectLst/>
            </c:spPr>
            <c:trendlineType val="log"/>
            <c:dispRSqr val="0"/>
            <c:dispEq val="0"/>
          </c:trendline>
          <c:cat>
            <c:strRef>
              <c:f>PathInflación!$A$62:$A$77</c:f>
              <c:strCache>
                <c:ptCount val="16"/>
                <c:pt idx="0">
                  <c:v>Q12016</c:v>
                </c:pt>
                <c:pt idx="1">
                  <c:v>Q22016</c:v>
                </c:pt>
                <c:pt idx="2">
                  <c:v>Q32016</c:v>
                </c:pt>
                <c:pt idx="3">
                  <c:v>Q42016</c:v>
                </c:pt>
                <c:pt idx="4">
                  <c:v>Q12017</c:v>
                </c:pt>
                <c:pt idx="5">
                  <c:v>Q22017</c:v>
                </c:pt>
                <c:pt idx="6">
                  <c:v>Q32017</c:v>
                </c:pt>
                <c:pt idx="7">
                  <c:v>Q42017</c:v>
                </c:pt>
                <c:pt idx="8">
                  <c:v>Q12018</c:v>
                </c:pt>
                <c:pt idx="9">
                  <c:v>Q22018</c:v>
                </c:pt>
                <c:pt idx="10">
                  <c:v>Q32018</c:v>
                </c:pt>
                <c:pt idx="11">
                  <c:v>Q42018</c:v>
                </c:pt>
                <c:pt idx="12">
                  <c:v>Q12019</c:v>
                </c:pt>
                <c:pt idx="13">
                  <c:v>Q22019</c:v>
                </c:pt>
                <c:pt idx="14">
                  <c:v>Q32019</c:v>
                </c:pt>
                <c:pt idx="15">
                  <c:v>Q42019</c:v>
                </c:pt>
              </c:strCache>
            </c:strRef>
          </c:cat>
          <c:val>
            <c:numRef>
              <c:f>PathInflación!$D$62:$D$77</c:f>
              <c:numCache>
                <c:formatCode>0.00%</c:formatCode>
                <c:ptCount val="16"/>
                <c:pt idx="0">
                  <c:v>3.7481717394597505E-2</c:v>
                </c:pt>
                <c:pt idx="1">
                  <c:v>0.10833175116272972</c:v>
                </c:pt>
                <c:pt idx="2">
                  <c:v>0.10249363326366449</c:v>
                </c:pt>
                <c:pt idx="3">
                  <c:v>0.10297342911935371</c:v>
                </c:pt>
                <c:pt idx="4">
                  <c:v>8.9374959209922195E-2</c:v>
                </c:pt>
                <c:pt idx="5">
                  <c:v>9.3086285849455913E-2</c:v>
                </c:pt>
                <c:pt idx="6">
                  <c:v>9.2784478877348184E-2</c:v>
                </c:pt>
                <c:pt idx="7">
                  <c:v>9.2809018582452593E-2</c:v>
                </c:pt>
                <c:pt idx="8">
                  <c:v>0.10347759790159931</c:v>
                </c:pt>
                <c:pt idx="9">
                  <c:v>7.9475403747681972E-2</c:v>
                </c:pt>
                <c:pt idx="10">
                  <c:v>8.1401209551433998E-2</c:v>
                </c:pt>
                <c:pt idx="11">
                  <c:v>8.1246555589152628E-2</c:v>
                </c:pt>
                <c:pt idx="12">
                  <c:v>9.0215128101895609E-2</c:v>
                </c:pt>
                <c:pt idx="13">
                  <c:v>5.6179553881548779E-2</c:v>
                </c:pt>
                <c:pt idx="14">
                  <c:v>5.8842802633786294E-2</c:v>
                </c:pt>
                <c:pt idx="15">
                  <c:v>5.8634144033936464E-2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1463744"/>
        <c:axId val="691464304"/>
      </c:lineChart>
      <c:catAx>
        <c:axId val="691463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1464304"/>
        <c:crosses val="autoZero"/>
        <c:auto val="1"/>
        <c:lblAlgn val="ctr"/>
        <c:lblOffset val="100"/>
        <c:noMultiLvlLbl val="0"/>
      </c:catAx>
      <c:valAx>
        <c:axId val="691464304"/>
        <c:scaling>
          <c:orientation val="minMax"/>
          <c:max val="0.1"/>
          <c:min val="6.0000000000000019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Inflación</a:t>
                </a:r>
                <a:r>
                  <a:rPr lang="en-US" sz="1600" baseline="0"/>
                  <a:t> Trimestral</a:t>
                </a:r>
                <a:endParaRPr lang="en-US" sz="1600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1463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Gráfico3"/>
  <sheetViews>
    <sheetView zoomScale="80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Gráfico5"/>
  <sheetViews>
    <sheetView zoomScale="73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7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840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3836" cy="628911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289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showGridLines="0" tabSelected="1" topLeftCell="B1" zoomScaleNormal="100" workbookViewId="0">
      <selection activeCell="G2" sqref="G2:H2"/>
    </sheetView>
  </sheetViews>
  <sheetFormatPr baseColWidth="10" defaultRowHeight="15" x14ac:dyDescent="0.25"/>
  <cols>
    <col min="1" max="1" width="13.140625" bestFit="1" customWidth="1"/>
    <col min="2" max="2" width="19.42578125" bestFit="1" customWidth="1"/>
    <col min="3" max="3" width="11.42578125" style="17"/>
    <col min="4" max="4" width="12" bestFit="1" customWidth="1"/>
    <col min="5" max="5" width="12.28515625" bestFit="1" customWidth="1"/>
    <col min="6" max="6" width="12" bestFit="1" customWidth="1"/>
    <col min="7" max="7" width="19.42578125" bestFit="1" customWidth="1"/>
    <col min="8" max="8" width="19.85546875" bestFit="1" customWidth="1"/>
  </cols>
  <sheetData>
    <row r="1" spans="1:8" x14ac:dyDescent="0.25">
      <c r="A1" s="33" t="s">
        <v>141</v>
      </c>
      <c r="B1" s="6" t="s">
        <v>142</v>
      </c>
      <c r="C1" s="33" t="s">
        <v>144</v>
      </c>
      <c r="D1" s="33" t="s">
        <v>145</v>
      </c>
      <c r="E1" s="33" t="s">
        <v>143</v>
      </c>
    </row>
    <row r="2" spans="1:8" x14ac:dyDescent="0.25">
      <c r="A2" s="32" t="s">
        <v>57</v>
      </c>
      <c r="B2" s="1">
        <v>0.14203333333333334</v>
      </c>
      <c r="C2" s="32">
        <v>216370.11130876958</v>
      </c>
      <c r="D2" s="32">
        <v>48.815179440000001</v>
      </c>
      <c r="E2" s="32">
        <v>11311440</v>
      </c>
      <c r="G2" s="41" t="s">
        <v>146</v>
      </c>
      <c r="H2" s="42"/>
    </row>
    <row r="3" spans="1:8" x14ac:dyDescent="0.25">
      <c r="A3" s="32" t="s">
        <v>58</v>
      </c>
      <c r="B3" s="1">
        <v>0.10673333333333332</v>
      </c>
      <c r="C3" s="32">
        <v>241871.8584241092</v>
      </c>
      <c r="D3" s="32">
        <v>50.23877859666667</v>
      </c>
      <c r="E3" s="32">
        <v>11864330.666666666</v>
      </c>
      <c r="G3" s="1" t="s">
        <v>142</v>
      </c>
      <c r="H3" s="1" t="s">
        <v>147</v>
      </c>
    </row>
    <row r="4" spans="1:8" x14ac:dyDescent="0.25">
      <c r="A4" s="32" t="s">
        <v>59</v>
      </c>
      <c r="B4" s="1">
        <v>9.9533333333333335E-2</v>
      </c>
      <c r="C4" s="32">
        <v>242645.52236804357</v>
      </c>
      <c r="D4" s="32">
        <v>51.001476959999998</v>
      </c>
      <c r="E4" s="32">
        <v>13629972.333333334</v>
      </c>
      <c r="G4" s="1" t="s">
        <v>148</v>
      </c>
      <c r="H4" s="1" t="s">
        <v>149</v>
      </c>
    </row>
    <row r="5" spans="1:8" x14ac:dyDescent="0.25">
      <c r="A5" s="32" t="s">
        <v>60</v>
      </c>
      <c r="B5" s="1">
        <v>8.3900000000000002E-2</v>
      </c>
      <c r="C5" s="32">
        <v>245132.42882536759</v>
      </c>
      <c r="D5" s="32">
        <v>51.590934833333336</v>
      </c>
      <c r="E5" s="32">
        <v>14532903.333333334</v>
      </c>
      <c r="G5" s="1" t="s">
        <v>150</v>
      </c>
      <c r="H5" s="1" t="s">
        <v>151</v>
      </c>
    </row>
    <row r="6" spans="1:8" x14ac:dyDescent="0.25">
      <c r="A6" s="32" t="s">
        <v>61</v>
      </c>
      <c r="B6" s="1">
        <v>7.1800000000000003E-2</v>
      </c>
      <c r="C6" s="32">
        <v>232945.32572962891</v>
      </c>
      <c r="D6" s="32">
        <v>51.670982013333337</v>
      </c>
      <c r="E6" s="32">
        <v>15554950.666666666</v>
      </c>
      <c r="G6" s="1" t="s">
        <v>152</v>
      </c>
      <c r="H6" s="1" t="s">
        <v>147</v>
      </c>
    </row>
    <row r="7" spans="1:8" x14ac:dyDescent="0.25">
      <c r="A7" s="32" t="s">
        <v>62</v>
      </c>
      <c r="B7" s="1">
        <v>7.8666666666666676E-2</v>
      </c>
      <c r="C7" s="32">
        <v>257476.89464291526</v>
      </c>
      <c r="D7" s="32">
        <v>52.031164106666665</v>
      </c>
      <c r="E7" s="32">
        <v>14976415</v>
      </c>
    </row>
    <row r="8" spans="1:8" x14ac:dyDescent="0.25">
      <c r="A8" s="32" t="s">
        <v>63</v>
      </c>
      <c r="B8" s="1">
        <v>8.4399999999999989E-2</v>
      </c>
      <c r="C8" s="32">
        <v>253467.77805494447</v>
      </c>
      <c r="D8" s="32">
        <v>52.900432213333325</v>
      </c>
      <c r="E8" s="32">
        <v>15454714.333333334</v>
      </c>
    </row>
    <row r="9" spans="1:8" x14ac:dyDescent="0.25">
      <c r="A9" s="32" t="s">
        <v>64</v>
      </c>
      <c r="B9" s="1">
        <v>8.846666666666668E-2</v>
      </c>
      <c r="C9" s="32">
        <v>257341.54371777218</v>
      </c>
      <c r="D9" s="32">
        <v>53.467241139999999</v>
      </c>
      <c r="E9" s="32">
        <v>15428386</v>
      </c>
    </row>
    <row r="10" spans="1:8" x14ac:dyDescent="0.25">
      <c r="A10" s="32" t="s">
        <v>65</v>
      </c>
      <c r="B10" s="1">
        <v>0.1389</v>
      </c>
      <c r="C10" s="32">
        <v>237968.10310287838</v>
      </c>
      <c r="D10" s="32">
        <v>54.170381709999994</v>
      </c>
      <c r="E10" s="32">
        <v>11302394.820996666</v>
      </c>
    </row>
    <row r="11" spans="1:8" x14ac:dyDescent="0.25">
      <c r="A11" s="32" t="s">
        <v>66</v>
      </c>
      <c r="B11" s="1">
        <v>0.15146666666666667</v>
      </c>
      <c r="C11" s="32">
        <v>248093.63928008042</v>
      </c>
      <c r="D11" s="32">
        <v>54.224736926666672</v>
      </c>
      <c r="E11" s="32">
        <v>11013436.047973333</v>
      </c>
    </row>
    <row r="12" spans="1:8" x14ac:dyDescent="0.25">
      <c r="A12" s="32" t="s">
        <v>67</v>
      </c>
      <c r="B12" s="1">
        <v>9.5400000000000013E-2</v>
      </c>
      <c r="C12" s="32">
        <v>242214.6991140254</v>
      </c>
      <c r="D12" s="32">
        <v>54.315627206666669</v>
      </c>
      <c r="E12" s="32">
        <v>11453770.33076</v>
      </c>
    </row>
    <row r="13" spans="1:8" x14ac:dyDescent="0.25">
      <c r="A13" s="32" t="s">
        <v>68</v>
      </c>
      <c r="B13" s="1">
        <v>9.0333333333333335E-2</v>
      </c>
      <c r="C13" s="32">
        <v>244467.96458085734</v>
      </c>
      <c r="D13" s="32">
        <v>54.45123774333333</v>
      </c>
      <c r="E13" s="32">
        <v>11736090.307073332</v>
      </c>
    </row>
    <row r="14" spans="1:8" x14ac:dyDescent="0.25">
      <c r="A14" s="32" t="s">
        <v>69</v>
      </c>
      <c r="B14" s="1">
        <v>7.8366666666666654E-2</v>
      </c>
      <c r="C14" s="32">
        <v>236566.03658388331</v>
      </c>
      <c r="D14" s="32">
        <v>54.393511053333334</v>
      </c>
      <c r="E14" s="32">
        <v>12087323.432436667</v>
      </c>
    </row>
    <row r="15" spans="1:8" x14ac:dyDescent="0.25">
      <c r="A15" s="32" t="s">
        <v>70</v>
      </c>
      <c r="B15" s="1">
        <v>6.773333333333334E-2</v>
      </c>
      <c r="C15" s="32">
        <v>260751.92515896025</v>
      </c>
      <c r="D15" s="32">
        <v>54.107690296666668</v>
      </c>
      <c r="E15" s="32">
        <v>12343869</v>
      </c>
    </row>
    <row r="16" spans="1:8" x14ac:dyDescent="0.25">
      <c r="A16" s="32" t="s">
        <v>71</v>
      </c>
      <c r="B16" s="1">
        <v>7.2933333333333336E-2</v>
      </c>
      <c r="C16" s="32">
        <v>262166.96378531109</v>
      </c>
      <c r="D16" s="32">
        <v>54.390626603333338</v>
      </c>
      <c r="E16" s="32">
        <v>12606979.333333334</v>
      </c>
    </row>
    <row r="17" spans="1:5" x14ac:dyDescent="0.25">
      <c r="A17" s="32" t="s">
        <v>72</v>
      </c>
      <c r="B17" s="1">
        <v>7.5233333333333333E-2</v>
      </c>
      <c r="C17" s="32">
        <v>267020.04669523396</v>
      </c>
      <c r="D17" s="32">
        <v>54.60822867666667</v>
      </c>
      <c r="E17" s="32">
        <v>12657651.333333334</v>
      </c>
    </row>
    <row r="18" spans="1:5" x14ac:dyDescent="0.25">
      <c r="A18" s="32" t="s">
        <v>73</v>
      </c>
      <c r="B18" s="1">
        <v>7.0066666666666666E-2</v>
      </c>
      <c r="C18" s="32">
        <v>256387.85669461769</v>
      </c>
      <c r="D18" s="32">
        <v>54.780506423333328</v>
      </c>
      <c r="E18" s="32">
        <v>13236478</v>
      </c>
    </row>
    <row r="19" spans="1:5" x14ac:dyDescent="0.25">
      <c r="A19" s="32" t="s">
        <v>74</v>
      </c>
      <c r="B19" s="1">
        <v>6.5299999999999997E-2</v>
      </c>
      <c r="C19" s="32">
        <v>281769.80075624137</v>
      </c>
      <c r="D19" s="32">
        <v>54.500586706666667</v>
      </c>
      <c r="E19" s="32">
        <v>13567729.666666666</v>
      </c>
    </row>
    <row r="20" spans="1:5" x14ac:dyDescent="0.25">
      <c r="A20" s="32" t="s">
        <v>75</v>
      </c>
      <c r="B20" s="1">
        <v>6.4100000000000004E-2</v>
      </c>
      <c r="C20" s="32">
        <v>284092.26747778646</v>
      </c>
      <c r="D20" s="32">
        <v>54.740675383333325</v>
      </c>
      <c r="E20" s="32">
        <v>14337694.666666666</v>
      </c>
    </row>
    <row r="21" spans="1:5" x14ac:dyDescent="0.25">
      <c r="A21" s="32" t="s">
        <v>76</v>
      </c>
      <c r="B21" s="1">
        <v>7.9199999999999993E-2</v>
      </c>
      <c r="C21" s="32">
        <v>287515.34556087526</v>
      </c>
      <c r="D21" s="32">
        <v>54.62796675333334</v>
      </c>
      <c r="E21" s="32">
        <v>14789184.666666666</v>
      </c>
    </row>
    <row r="22" spans="1:5" x14ac:dyDescent="0.25">
      <c r="A22" s="32" t="s">
        <v>77</v>
      </c>
      <c r="B22" s="1">
        <v>7.0933333333333334E-2</v>
      </c>
      <c r="C22" s="32">
        <v>271702.36768183339</v>
      </c>
      <c r="D22" s="32">
        <v>55.103013263333331</v>
      </c>
      <c r="E22" s="32">
        <v>14591366.642619999</v>
      </c>
    </row>
    <row r="23" spans="1:5" x14ac:dyDescent="0.25">
      <c r="A23" s="32" t="s">
        <v>78</v>
      </c>
      <c r="B23" s="1">
        <v>6.6666666666666666E-2</v>
      </c>
      <c r="C23" s="32">
        <v>301207.59782335529</v>
      </c>
      <c r="D23" s="32">
        <v>55.135448189999998</v>
      </c>
      <c r="E23" s="32">
        <v>14810743.515656665</v>
      </c>
    </row>
    <row r="24" spans="1:5" x14ac:dyDescent="0.25">
      <c r="A24" s="32" t="s">
        <v>79</v>
      </c>
      <c r="B24" s="1">
        <v>8.0933333333333343E-2</v>
      </c>
      <c r="C24" s="32">
        <v>293315.40364077018</v>
      </c>
      <c r="D24" s="32">
        <v>55.366532409999998</v>
      </c>
      <c r="E24" s="32">
        <v>15058787.407476665</v>
      </c>
    </row>
    <row r="25" spans="1:5" x14ac:dyDescent="0.25">
      <c r="A25" s="32" t="s">
        <v>80</v>
      </c>
      <c r="B25" s="1">
        <v>8.3933333333333332E-2</v>
      </c>
      <c r="C25" s="32">
        <v>286267.84928493667</v>
      </c>
      <c r="D25" s="32">
        <v>55.066519726666662</v>
      </c>
      <c r="E25" s="32">
        <v>15061280.500133334</v>
      </c>
    </row>
    <row r="26" spans="1:5" x14ac:dyDescent="0.25">
      <c r="A26" s="32" t="s">
        <v>81</v>
      </c>
      <c r="B26" s="1">
        <v>8.1100000000000005E-2</v>
      </c>
      <c r="C26" s="32">
        <v>265024.63589177164</v>
      </c>
      <c r="D26" s="32">
        <v>55.079937686666661</v>
      </c>
      <c r="E26" s="32">
        <v>14703092.731173331</v>
      </c>
    </row>
    <row r="27" spans="1:5" x14ac:dyDescent="0.25">
      <c r="A27" s="32" t="s">
        <v>82</v>
      </c>
      <c r="B27" s="1">
        <v>6.6100000000000006E-2</v>
      </c>
      <c r="C27" s="32">
        <v>286412.32691149478</v>
      </c>
      <c r="D27" s="32">
        <v>54.539738163333332</v>
      </c>
      <c r="E27" s="32">
        <v>14171090.005736666</v>
      </c>
    </row>
    <row r="28" spans="1:5" x14ac:dyDescent="0.25">
      <c r="A28" s="32" t="s">
        <v>83</v>
      </c>
      <c r="B28" s="1">
        <v>7.7800000000000008E-2</v>
      </c>
      <c r="C28" s="32">
        <v>278472.69348023267</v>
      </c>
      <c r="D28" s="32">
        <v>54.37594764</v>
      </c>
      <c r="E28" s="32">
        <v>14324772.756846666</v>
      </c>
    </row>
    <row r="29" spans="1:5" x14ac:dyDescent="0.25">
      <c r="A29" s="32" t="s">
        <v>84</v>
      </c>
      <c r="B29" s="1">
        <v>9.686666666666667E-2</v>
      </c>
      <c r="C29" s="32">
        <v>283566.39920337242</v>
      </c>
      <c r="D29" s="32">
        <v>54.101366409999997</v>
      </c>
      <c r="E29" s="32">
        <v>14761283.24883</v>
      </c>
    </row>
    <row r="30" spans="1:5" x14ac:dyDescent="0.25">
      <c r="A30" s="32" t="s">
        <v>85</v>
      </c>
      <c r="B30" s="1">
        <v>7.796666666666667E-2</v>
      </c>
      <c r="C30" s="32">
        <v>264555.91806894209</v>
      </c>
      <c r="D30" s="32">
        <v>54.383970476666661</v>
      </c>
      <c r="E30" s="32">
        <v>14073135.903543333</v>
      </c>
    </row>
    <row r="31" spans="1:5" x14ac:dyDescent="0.25">
      <c r="A31" s="32" t="s">
        <v>86</v>
      </c>
      <c r="B31" s="1">
        <v>7.6299999999999993E-2</v>
      </c>
      <c r="C31" s="32">
        <v>285275.17590344837</v>
      </c>
      <c r="D31" s="32">
        <v>53.958374863333326</v>
      </c>
      <c r="E31" s="32">
        <v>13727758.979163334</v>
      </c>
    </row>
    <row r="32" spans="1:5" x14ac:dyDescent="0.25">
      <c r="A32" s="32" t="s">
        <v>87</v>
      </c>
      <c r="B32" s="1">
        <v>7.4866666666666679E-2</v>
      </c>
      <c r="C32" s="32">
        <v>276767.97104488983</v>
      </c>
      <c r="D32" s="32">
        <v>53.950386003333335</v>
      </c>
      <c r="E32" s="32">
        <v>13832406.333566666</v>
      </c>
    </row>
    <row r="33" spans="1:5" x14ac:dyDescent="0.25">
      <c r="A33" s="32" t="s">
        <v>88</v>
      </c>
      <c r="B33" s="1">
        <v>0.10439999999999999</v>
      </c>
      <c r="C33" s="32">
        <v>278091.67639331991</v>
      </c>
      <c r="D33" s="32">
        <v>53.756093583333332</v>
      </c>
      <c r="E33" s="32">
        <v>13913089.237749999</v>
      </c>
    </row>
    <row r="34" spans="1:5" x14ac:dyDescent="0.25">
      <c r="A34" s="32" t="s">
        <v>89</v>
      </c>
      <c r="B34" s="1">
        <v>8.6766666666666672E-2</v>
      </c>
      <c r="C34" s="32">
        <v>259199.87389432205</v>
      </c>
      <c r="D34" s="32">
        <v>53.623310860000004</v>
      </c>
      <c r="E34" s="32">
        <v>13696547.127426667</v>
      </c>
    </row>
    <row r="35" spans="1:5" x14ac:dyDescent="0.25">
      <c r="A35" s="32" t="s">
        <v>90</v>
      </c>
      <c r="B35" s="1">
        <v>0.1275</v>
      </c>
      <c r="C35" s="32">
        <v>284795.76294892997</v>
      </c>
      <c r="D35" s="32">
        <v>53.902569876666668</v>
      </c>
      <c r="E35" s="32">
        <v>13561141.666666666</v>
      </c>
    </row>
    <row r="36" spans="1:5" x14ac:dyDescent="0.25">
      <c r="A36" s="32" t="s">
        <v>91</v>
      </c>
      <c r="B36" s="1">
        <v>0.22866666666666663</v>
      </c>
      <c r="C36" s="32">
        <v>263126.50540140993</v>
      </c>
      <c r="D36" s="32">
        <v>53.337897856666665</v>
      </c>
      <c r="E36" s="32">
        <v>13076220</v>
      </c>
    </row>
    <row r="37" spans="1:5" x14ac:dyDescent="0.25">
      <c r="A37" s="32" t="s">
        <v>92</v>
      </c>
      <c r="B37" s="1">
        <v>0.2036</v>
      </c>
      <c r="C37" s="32">
        <v>248864.55522260693</v>
      </c>
      <c r="D37" s="32">
        <v>52.883038693333333</v>
      </c>
      <c r="E37" s="32">
        <v>11560984</v>
      </c>
    </row>
    <row r="38" spans="1:5" x14ac:dyDescent="0.25">
      <c r="A38" s="32" t="s">
        <v>93</v>
      </c>
      <c r="B38" s="1">
        <v>9.3966666666666671E-2</v>
      </c>
      <c r="C38" s="32">
        <v>216849.49496894173</v>
      </c>
      <c r="D38" s="32">
        <v>55.873983646666659</v>
      </c>
      <c r="E38" s="32">
        <v>18844774.666666668</v>
      </c>
    </row>
    <row r="39" spans="1:5" x14ac:dyDescent="0.25">
      <c r="A39" s="32" t="s">
        <v>94</v>
      </c>
      <c r="B39" s="1">
        <v>0.60916666666666663</v>
      </c>
      <c r="C39" s="32">
        <v>246314.63319066216</v>
      </c>
      <c r="D39" s="32">
        <v>66.436137439999996</v>
      </c>
      <c r="E39" s="32">
        <v>20750127</v>
      </c>
    </row>
    <row r="40" spans="1:5" x14ac:dyDescent="0.25">
      <c r="A40" s="32" t="s">
        <v>95</v>
      </c>
      <c r="B40" s="1">
        <v>0.62070000000000003</v>
      </c>
      <c r="C40" s="32">
        <v>237416.86675484388</v>
      </c>
      <c r="D40" s="32">
        <v>72.530664240000007</v>
      </c>
      <c r="E40" s="32">
        <v>21470210.333333332</v>
      </c>
    </row>
    <row r="41" spans="1:5" x14ac:dyDescent="0.25">
      <c r="A41" s="32" t="s">
        <v>96</v>
      </c>
      <c r="B41" s="1">
        <v>0.2462</v>
      </c>
      <c r="C41" s="32">
        <v>240361.39209718027</v>
      </c>
      <c r="D41" s="32">
        <v>74.199226183333323</v>
      </c>
      <c r="E41" s="32">
        <v>26638789</v>
      </c>
    </row>
    <row r="42" spans="1:5" x14ac:dyDescent="0.25">
      <c r="A42" s="32" t="s">
        <v>97</v>
      </c>
      <c r="B42" s="1">
        <v>0.18280000000000002</v>
      </c>
      <c r="C42" s="32">
        <v>228595.88241942451</v>
      </c>
      <c r="D42" s="32">
        <v>75.831203976666657</v>
      </c>
      <c r="E42" s="32">
        <v>30107506</v>
      </c>
    </row>
    <row r="43" spans="1:5" x14ac:dyDescent="0.25">
      <c r="A43" s="32" t="s">
        <v>98</v>
      </c>
      <c r="B43" s="1">
        <v>0.13873333333333332</v>
      </c>
      <c r="C43" s="32">
        <v>265402.47765241284</v>
      </c>
      <c r="D43" s="32">
        <v>76.093862319999999</v>
      </c>
      <c r="E43" s="32">
        <v>34432797.666666664</v>
      </c>
    </row>
    <row r="44" spans="1:5" x14ac:dyDescent="0.25">
      <c r="A44" s="32" t="s">
        <v>99</v>
      </c>
      <c r="B44" s="1">
        <v>4.5766666666666671E-2</v>
      </c>
      <c r="C44" s="32">
        <v>261534.5226313679</v>
      </c>
      <c r="D44" s="32">
        <v>76.312649886666676</v>
      </c>
      <c r="E44" s="32">
        <v>39621183.333333336</v>
      </c>
    </row>
    <row r="45" spans="1:5" x14ac:dyDescent="0.25">
      <c r="A45" s="32" t="s">
        <v>100</v>
      </c>
      <c r="B45" s="1">
        <v>3.9133333333333332E-2</v>
      </c>
      <c r="C45" s="32">
        <v>268560.96679735876</v>
      </c>
      <c r="D45" s="32">
        <v>76.969729920000006</v>
      </c>
      <c r="E45" s="32">
        <v>44498264.666666664</v>
      </c>
    </row>
    <row r="46" spans="1:5" x14ac:dyDescent="0.25">
      <c r="A46" s="32" t="s">
        <v>101</v>
      </c>
      <c r="B46" s="1">
        <v>2.3599999999999999E-2</v>
      </c>
      <c r="C46" s="32">
        <v>254330.42342332253</v>
      </c>
      <c r="D46" s="32">
        <v>77.671398063333328</v>
      </c>
      <c r="E46" s="32">
        <v>46506336.666666664</v>
      </c>
    </row>
    <row r="47" spans="1:5" x14ac:dyDescent="0.25">
      <c r="A47" s="32" t="s">
        <v>102</v>
      </c>
      <c r="B47" s="1">
        <v>2.3266666666666668E-2</v>
      </c>
      <c r="C47" s="32">
        <v>284375.61056870548</v>
      </c>
      <c r="D47" s="32">
        <v>79.206082406666667</v>
      </c>
      <c r="E47" s="32">
        <v>47780547</v>
      </c>
    </row>
    <row r="48" spans="1:5" x14ac:dyDescent="0.25">
      <c r="A48" s="32" t="s">
        <v>103</v>
      </c>
      <c r="B48" s="1">
        <v>2.7433333333333337E-2</v>
      </c>
      <c r="C48" s="32">
        <v>284392.05993721937</v>
      </c>
      <c r="D48" s="32">
        <v>80.415888923333341</v>
      </c>
      <c r="E48" s="32">
        <v>47334204.333333336</v>
      </c>
    </row>
    <row r="49" spans="1:5" x14ac:dyDescent="0.25">
      <c r="A49" s="32" t="s">
        <v>104</v>
      </c>
      <c r="B49" s="1">
        <v>3.0266666666666667E-2</v>
      </c>
      <c r="C49" s="32">
        <v>293467.06059764943</v>
      </c>
      <c r="D49" s="32">
        <v>81.391994830000002</v>
      </c>
      <c r="E49" s="32">
        <v>49014257.666666664</v>
      </c>
    </row>
    <row r="50" spans="1:5" x14ac:dyDescent="0.25">
      <c r="A50" s="32" t="s">
        <v>105</v>
      </c>
      <c r="B50" s="1">
        <v>2.7799999999999998E-2</v>
      </c>
      <c r="C50" s="32">
        <v>274594.50256845378</v>
      </c>
      <c r="D50" s="32">
        <v>84.01691705333333</v>
      </c>
      <c r="E50" s="32">
        <v>49743006.666666664</v>
      </c>
    </row>
    <row r="51" spans="1:5" x14ac:dyDescent="0.25">
      <c r="A51" s="32" t="s">
        <v>106</v>
      </c>
      <c r="B51" s="1">
        <v>3.5366666666666664E-2</v>
      </c>
      <c r="C51" s="32">
        <v>313927.29033949552</v>
      </c>
      <c r="D51" s="32">
        <v>86.165792269999997</v>
      </c>
      <c r="E51" s="32">
        <v>51137020.333333336</v>
      </c>
    </row>
    <row r="52" spans="1:5" x14ac:dyDescent="0.25">
      <c r="A52" s="32" t="s">
        <v>107</v>
      </c>
      <c r="B52" s="1">
        <v>4.126666666666666E-2</v>
      </c>
      <c r="C52" s="32">
        <v>310593.08048096165</v>
      </c>
      <c r="D52" s="32">
        <v>88.332034576666672</v>
      </c>
      <c r="E52" s="32">
        <v>54187985</v>
      </c>
    </row>
    <row r="53" spans="1:5" x14ac:dyDescent="0.25">
      <c r="A53" s="32" t="s">
        <v>108</v>
      </c>
      <c r="B53" s="1">
        <v>4.6066666666666665E-2</v>
      </c>
      <c r="C53" s="32">
        <v>319939.24081227096</v>
      </c>
      <c r="D53" s="32">
        <v>90.899532146666672</v>
      </c>
      <c r="E53" s="32">
        <v>55503944.333333336</v>
      </c>
    </row>
    <row r="54" spans="1:5" x14ac:dyDescent="0.25">
      <c r="A54" s="32" t="s">
        <v>109</v>
      </c>
      <c r="B54" s="1">
        <v>5.6233333333333337E-2</v>
      </c>
      <c r="C54" s="32">
        <v>298695.56174182548</v>
      </c>
      <c r="D54" s="32">
        <v>93.730178866666662</v>
      </c>
      <c r="E54" s="32">
        <v>58714499.666666664</v>
      </c>
    </row>
    <row r="55" spans="1:5" x14ac:dyDescent="0.25">
      <c r="A55" s="32" t="s">
        <v>110</v>
      </c>
      <c r="B55" s="1">
        <v>6.5166666666666664E-2</v>
      </c>
      <c r="C55" s="32">
        <v>338243.72751438688</v>
      </c>
      <c r="D55" s="32">
        <v>95.977329150000003</v>
      </c>
      <c r="E55" s="32">
        <v>61431713.333333336</v>
      </c>
    </row>
    <row r="56" spans="1:5" x14ac:dyDescent="0.25">
      <c r="A56" s="32" t="s">
        <v>111</v>
      </c>
      <c r="B56" s="1">
        <v>6.8699999999999997E-2</v>
      </c>
      <c r="C56" s="32">
        <v>337741.88521277782</v>
      </c>
      <c r="D56" s="32">
        <v>97.687647620000007</v>
      </c>
      <c r="E56" s="32">
        <v>66579136.333333336</v>
      </c>
    </row>
    <row r="57" spans="1:5" x14ac:dyDescent="0.25">
      <c r="A57" s="32" t="s">
        <v>112</v>
      </c>
      <c r="B57" s="1">
        <v>6.6666666666666666E-2</v>
      </c>
      <c r="C57" s="32">
        <v>347578.70741992589</v>
      </c>
      <c r="D57" s="32">
        <v>100.35647324000001</v>
      </c>
      <c r="E57" s="32">
        <v>73665946.333333328</v>
      </c>
    </row>
    <row r="58" spans="1:5" x14ac:dyDescent="0.25">
      <c r="A58" s="32" t="s">
        <v>113</v>
      </c>
      <c r="B58" s="1">
        <v>7.1900000000000006E-2</v>
      </c>
      <c r="C58" s="32">
        <v>322448.87116864434</v>
      </c>
      <c r="D58" s="32">
        <v>104.07755502333335</v>
      </c>
      <c r="E58" s="32">
        <v>76818093</v>
      </c>
    </row>
    <row r="59" spans="1:5" x14ac:dyDescent="0.25">
      <c r="A59" s="32" t="s">
        <v>114</v>
      </c>
      <c r="B59" s="1">
        <v>6.8733333333333327E-2</v>
      </c>
      <c r="C59" s="32">
        <v>367492.35166529816</v>
      </c>
      <c r="D59" s="32">
        <v>109.6082581</v>
      </c>
      <c r="E59" s="32">
        <v>79975260.333333328</v>
      </c>
    </row>
    <row r="60" spans="1:5" x14ac:dyDescent="0.25">
      <c r="A60" s="32" t="s">
        <v>115</v>
      </c>
      <c r="B60" s="1">
        <v>8.3333333333333343E-2</v>
      </c>
      <c r="C60" s="32">
        <v>367538.72761594085</v>
      </c>
      <c r="D60" s="32">
        <v>119.28481374666666</v>
      </c>
      <c r="E60" s="32">
        <v>87786903</v>
      </c>
    </row>
    <row r="61" spans="1:5" x14ac:dyDescent="0.25">
      <c r="A61" s="32" t="s">
        <v>116</v>
      </c>
      <c r="B61" s="1">
        <v>9.4933333333333328E-2</v>
      </c>
      <c r="C61" s="32">
        <v>373612.50033859193</v>
      </c>
      <c r="D61" s="32">
        <v>126.94697662999999</v>
      </c>
      <c r="E61" s="32">
        <v>91397378.333333328</v>
      </c>
    </row>
    <row r="62" spans="1:5" x14ac:dyDescent="0.25">
      <c r="A62" s="32" t="s">
        <v>117</v>
      </c>
      <c r="B62" s="1">
        <v>8.2566666666666677E-2</v>
      </c>
      <c r="C62" s="32">
        <v>342537.25186913554</v>
      </c>
      <c r="D62" s="32">
        <v>133.52754869666666</v>
      </c>
      <c r="E62" s="32">
        <v>96805436.666666672</v>
      </c>
    </row>
    <row r="63" spans="1:5" x14ac:dyDescent="0.25">
      <c r="A63" s="32" t="s">
        <v>118</v>
      </c>
      <c r="B63" s="1">
        <v>0.10236666666666666</v>
      </c>
      <c r="C63" s="32">
        <v>390156.41537669935</v>
      </c>
      <c r="D63" s="32">
        <v>144.39015871000001</v>
      </c>
      <c r="E63" s="32">
        <v>99192770.666666672</v>
      </c>
    </row>
    <row r="64" spans="1:5" x14ac:dyDescent="0.25">
      <c r="A64" s="32" t="s">
        <v>119</v>
      </c>
      <c r="B64" s="1">
        <v>0.10936666666666667</v>
      </c>
      <c r="C64" s="32">
        <v>389475.9068953013</v>
      </c>
      <c r="D64" s="32">
        <v>150.6361623833333</v>
      </c>
      <c r="E64" s="32">
        <v>99379559.666666672</v>
      </c>
    </row>
    <row r="65" spans="1:5" x14ac:dyDescent="0.25">
      <c r="A65" s="32" t="s">
        <v>120</v>
      </c>
      <c r="B65" s="1">
        <v>0.14766666666666667</v>
      </c>
      <c r="C65" s="32">
        <v>371621.82197582891</v>
      </c>
      <c r="D65" s="32">
        <v>155.33167889666666</v>
      </c>
      <c r="E65" s="32">
        <v>104779421</v>
      </c>
    </row>
    <row r="66" spans="1:5" x14ac:dyDescent="0.25">
      <c r="A66" s="32" t="s">
        <v>121</v>
      </c>
      <c r="B66" s="1">
        <v>0.12513333333333335</v>
      </c>
      <c r="C66" s="32">
        <v>331706.20441960625</v>
      </c>
      <c r="D66" s="32">
        <v>158.50432517666667</v>
      </c>
      <c r="E66" s="32">
        <v>101385536</v>
      </c>
    </row>
    <row r="67" spans="1:5" x14ac:dyDescent="0.25">
      <c r="A67" s="32" t="s">
        <v>122</v>
      </c>
      <c r="B67" s="1">
        <v>0.11876666666666667</v>
      </c>
      <c r="C67" s="32">
        <v>363180.74949765555</v>
      </c>
      <c r="D67" s="32">
        <v>162.90321864333333</v>
      </c>
      <c r="E67" s="32">
        <v>100935038.33333333</v>
      </c>
    </row>
    <row r="68" spans="1:5" x14ac:dyDescent="0.25">
      <c r="A68" s="32" t="s">
        <v>123</v>
      </c>
      <c r="B68" s="1">
        <v>0.11706666666666665</v>
      </c>
      <c r="C68" s="32">
        <v>375105.02965125855</v>
      </c>
      <c r="D68" s="32">
        <v>168.42025235999998</v>
      </c>
      <c r="E68" s="32">
        <v>103302366</v>
      </c>
    </row>
    <row r="69" spans="1:5" x14ac:dyDescent="0.25">
      <c r="A69" s="32" t="s">
        <v>124</v>
      </c>
      <c r="B69" s="1">
        <v>0.10316666666666668</v>
      </c>
      <c r="C69" s="32">
        <v>372551.43330391444</v>
      </c>
      <c r="D69" s="32">
        <v>176.36302173333334</v>
      </c>
      <c r="E69" s="32">
        <v>113731536</v>
      </c>
    </row>
    <row r="70" spans="1:5" x14ac:dyDescent="0.25">
      <c r="A70" s="32" t="s">
        <v>125</v>
      </c>
      <c r="B70" s="1">
        <v>9.2699999999999991E-2</v>
      </c>
      <c r="C70" s="32">
        <v>359473.61946494627</v>
      </c>
      <c r="D70" s="32">
        <v>188.31248148999998</v>
      </c>
      <c r="E70" s="32">
        <v>120130137.66666667</v>
      </c>
    </row>
    <row r="71" spans="1:5" x14ac:dyDescent="0.25">
      <c r="A71" s="32" t="s">
        <v>126</v>
      </c>
      <c r="B71" s="1">
        <v>8.8966666666666666E-2</v>
      </c>
      <c r="C71" s="32">
        <v>408590.33277657372</v>
      </c>
      <c r="D71" s="32">
        <v>200.81913313000004</v>
      </c>
      <c r="E71" s="32">
        <v>122747150</v>
      </c>
    </row>
    <row r="72" spans="1:5" x14ac:dyDescent="0.25">
      <c r="A72" s="32" t="s">
        <v>127</v>
      </c>
      <c r="B72" s="1">
        <v>9.2266666666666663E-2</v>
      </c>
      <c r="C72" s="32">
        <v>403282.43451900198</v>
      </c>
      <c r="D72" s="32">
        <v>210.73680799666667</v>
      </c>
      <c r="E72" s="32">
        <v>136700915</v>
      </c>
    </row>
    <row r="73" spans="1:5" x14ac:dyDescent="0.25">
      <c r="A73" s="32" t="s">
        <v>128</v>
      </c>
      <c r="B73" s="1">
        <v>9.2800000000000007E-2</v>
      </c>
      <c r="C73" s="32">
        <v>404643.05228705832</v>
      </c>
      <c r="D73" s="32">
        <v>223.86455507333335</v>
      </c>
      <c r="E73" s="32">
        <v>148813291.66666666</v>
      </c>
    </row>
    <row r="74" spans="1:5" x14ac:dyDescent="0.25">
      <c r="A74" s="32" t="s">
        <v>129</v>
      </c>
      <c r="B74" s="1">
        <v>9.5433333333333328E-2</v>
      </c>
      <c r="C74" s="32">
        <v>384111.22198444698</v>
      </c>
      <c r="D74" s="32">
        <v>236.20879576000002</v>
      </c>
      <c r="E74" s="32">
        <v>159427230.66666666</v>
      </c>
    </row>
    <row r="75" spans="1:5" x14ac:dyDescent="0.25">
      <c r="A75" s="32" t="s">
        <v>130</v>
      </c>
      <c r="B75" s="1">
        <v>9.5466666666666672E-2</v>
      </c>
      <c r="C75" s="32">
        <v>436922.16869301215</v>
      </c>
      <c r="D75" s="32">
        <v>250.64548088333333</v>
      </c>
      <c r="E75" s="32">
        <v>172220644</v>
      </c>
    </row>
    <row r="76" spans="1:5" x14ac:dyDescent="0.25">
      <c r="A76" s="32" t="s">
        <v>131</v>
      </c>
      <c r="B76" s="1">
        <v>0.10116666666666665</v>
      </c>
      <c r="C76" s="32">
        <v>431669.94103092456</v>
      </c>
      <c r="D76" s="32">
        <v>265.64155571999999</v>
      </c>
      <c r="E76" s="32">
        <v>187840360.66666666</v>
      </c>
    </row>
    <row r="77" spans="1:5" x14ac:dyDescent="0.25">
      <c r="A77" s="32" t="s">
        <v>132</v>
      </c>
      <c r="B77" s="1">
        <v>0.13513333333333333</v>
      </c>
      <c r="C77" s="32">
        <v>426096.9685694619</v>
      </c>
      <c r="D77" s="32">
        <v>278.11298585999998</v>
      </c>
      <c r="E77" s="32">
        <v>203727583</v>
      </c>
    </row>
    <row r="78" spans="1:5" x14ac:dyDescent="0.25">
      <c r="A78" s="32" t="s">
        <v>133</v>
      </c>
      <c r="B78" s="1">
        <v>0.12253333333333333</v>
      </c>
      <c r="C78" s="32">
        <v>393093.55276359949</v>
      </c>
      <c r="D78" s="32">
        <v>292.32540859999995</v>
      </c>
      <c r="E78" s="32">
        <v>214059930.66666666</v>
      </c>
    </row>
    <row r="79" spans="1:5" x14ac:dyDescent="0.25">
      <c r="A79" s="32" t="s">
        <v>134</v>
      </c>
      <c r="B79" s="1">
        <v>0.11270000000000001</v>
      </c>
      <c r="C79" s="32">
        <v>424525.93272661185</v>
      </c>
      <c r="D79" s="32">
        <v>310.01476133999995</v>
      </c>
      <c r="E79" s="32">
        <v>230861234.66666666</v>
      </c>
    </row>
    <row r="80" spans="1:5" x14ac:dyDescent="0.25">
      <c r="A80" s="32" t="s">
        <v>135</v>
      </c>
      <c r="B80" s="1">
        <v>0.11766666666666666</v>
      </c>
      <c r="C80" s="32">
        <v>428758.49596555613</v>
      </c>
      <c r="D80" s="32">
        <v>328.05689336</v>
      </c>
      <c r="E80" s="32">
        <v>257469070.33333334</v>
      </c>
    </row>
    <row r="81" spans="1:5" x14ac:dyDescent="0.25">
      <c r="A81" s="32" t="s">
        <v>136</v>
      </c>
      <c r="B81" s="1">
        <v>0.12809999999999999</v>
      </c>
      <c r="C81" s="32">
        <v>423657.89888420899</v>
      </c>
      <c r="D81" s="32">
        <v>345.52246506666671</v>
      </c>
      <c r="E81" s="32">
        <v>280375694</v>
      </c>
    </row>
    <row r="82" spans="1:5" x14ac:dyDescent="0.25">
      <c r="A82" s="32" t="s">
        <v>137</v>
      </c>
      <c r="B82" s="1">
        <v>0.13303333333333334</v>
      </c>
      <c r="C82" s="32">
        <v>394661.99713630008</v>
      </c>
      <c r="D82" s="32">
        <v>363.99648171666672</v>
      </c>
      <c r="E82" s="32">
        <v>293637310</v>
      </c>
    </row>
    <row r="83" spans="1:5" x14ac:dyDescent="0.25">
      <c r="A83" s="32" t="s">
        <v>138</v>
      </c>
      <c r="B83" s="1">
        <v>0.14563333333333334</v>
      </c>
      <c r="C83" s="32">
        <v>445749.71210671723</v>
      </c>
      <c r="D83" s="32">
        <v>382.25509084666669</v>
      </c>
      <c r="E83" s="32">
        <v>299734978</v>
      </c>
    </row>
    <row r="84" spans="1:5" x14ac:dyDescent="0.25">
      <c r="A84" s="32" t="s">
        <v>139</v>
      </c>
      <c r="B84" s="1">
        <v>0.15186666666666668</v>
      </c>
      <c r="C84" s="32">
        <v>432884.80091262684</v>
      </c>
      <c r="D84" s="32">
        <v>406.50982619333337</v>
      </c>
      <c r="E84" s="32">
        <v>322251155.66666669</v>
      </c>
    </row>
    <row r="85" spans="1:5" x14ac:dyDescent="0.25">
      <c r="A85" s="32" t="s">
        <v>140</v>
      </c>
      <c r="B85" s="1">
        <v>0.16366666666666668</v>
      </c>
      <c r="C85" s="32">
        <v>426033.89018491702</v>
      </c>
      <c r="D85" s="32">
        <v>437.16325248000004</v>
      </c>
      <c r="E85" s="32">
        <v>346948621.33333331</v>
      </c>
    </row>
  </sheetData>
  <mergeCells count="1">
    <mergeCell ref="G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CF133"/>
  <sheetViews>
    <sheetView zoomScaleNormal="100" workbookViewId="0"/>
  </sheetViews>
  <sheetFormatPr baseColWidth="10" defaultColWidth="9.140625" defaultRowHeight="15" x14ac:dyDescent="0.25"/>
  <cols>
    <col min="2" max="2" width="48.85546875" bestFit="1" customWidth="1"/>
    <col min="3" max="3" width="7.42578125" bestFit="1" customWidth="1"/>
    <col min="4" max="4" width="14.42578125" bestFit="1" customWidth="1"/>
    <col min="6" max="6" width="48.85546875" bestFit="1" customWidth="1"/>
    <col min="7" max="7" width="7.42578125" bestFit="1" customWidth="1"/>
    <col min="8" max="8" width="14.42578125" bestFit="1" customWidth="1"/>
    <col min="9" max="9" width="48.85546875" bestFit="1" customWidth="1"/>
    <col min="10" max="10" width="7.42578125" bestFit="1" customWidth="1"/>
    <col min="11" max="11" width="22.7109375" bestFit="1" customWidth="1"/>
    <col min="12" max="12" width="15.42578125" bestFit="1" customWidth="1"/>
  </cols>
  <sheetData>
    <row r="1" spans="2:12" x14ac:dyDescent="0.25">
      <c r="B1" t="s">
        <v>2</v>
      </c>
      <c r="F1" s="27" t="s">
        <v>156</v>
      </c>
      <c r="G1" s="27"/>
      <c r="H1" s="9"/>
      <c r="I1" s="27" t="s">
        <v>157</v>
      </c>
      <c r="J1" s="27"/>
      <c r="K1" s="9"/>
      <c r="L1" s="9"/>
    </row>
    <row r="2" spans="2:12" x14ac:dyDescent="0.25">
      <c r="B2" s="2" t="s">
        <v>0</v>
      </c>
      <c r="C2" s="2" t="s">
        <v>1</v>
      </c>
      <c r="F2" s="2" t="s">
        <v>0</v>
      </c>
      <c r="G2" s="2" t="s">
        <v>1</v>
      </c>
      <c r="I2" s="2" t="s">
        <v>0</v>
      </c>
      <c r="J2" s="2" t="s">
        <v>1</v>
      </c>
    </row>
    <row r="3" spans="2:12" x14ac:dyDescent="0.25">
      <c r="B3" s="36">
        <v>-1E-3</v>
      </c>
      <c r="C3" s="1">
        <v>2016</v>
      </c>
      <c r="F3" s="36">
        <v>-3.0000000000000001E-3</v>
      </c>
      <c r="G3" s="1">
        <v>2016</v>
      </c>
      <c r="I3" s="36">
        <v>0</v>
      </c>
      <c r="J3" s="1">
        <v>2016</v>
      </c>
    </row>
    <row r="4" spans="2:12" x14ac:dyDescent="0.25">
      <c r="B4" s="36">
        <v>2.7699999999999999E-2</v>
      </c>
      <c r="C4" s="1">
        <v>2017</v>
      </c>
      <c r="F4" s="36">
        <v>3.6999999999999998E-2</v>
      </c>
      <c r="G4" s="1">
        <v>2017</v>
      </c>
      <c r="I4" s="36">
        <v>0</v>
      </c>
      <c r="J4" s="1">
        <v>2017</v>
      </c>
    </row>
    <row r="5" spans="2:12" x14ac:dyDescent="0.25">
      <c r="B5" s="36">
        <v>2.9000000000000001E-2</v>
      </c>
      <c r="C5" s="1">
        <v>2018</v>
      </c>
      <c r="F5" s="36">
        <v>0.03</v>
      </c>
      <c r="G5" s="1">
        <v>2018</v>
      </c>
      <c r="I5" s="36">
        <v>0</v>
      </c>
      <c r="J5" s="1">
        <v>2018</v>
      </c>
    </row>
    <row r="6" spans="2:12" x14ac:dyDescent="0.25">
      <c r="B6" s="36">
        <v>2.7699999999999999E-2</v>
      </c>
      <c r="C6" s="1">
        <v>2019</v>
      </c>
      <c r="F6" s="36">
        <v>0.03</v>
      </c>
      <c r="G6" s="1">
        <v>2019</v>
      </c>
      <c r="I6" s="36">
        <v>0</v>
      </c>
      <c r="J6" s="1">
        <v>2019</v>
      </c>
    </row>
    <row r="7" spans="2:12" x14ac:dyDescent="0.25">
      <c r="B7" s="35" t="s">
        <v>153</v>
      </c>
    </row>
    <row r="8" spans="2:12" x14ac:dyDescent="0.25">
      <c r="B8" s="35"/>
      <c r="C8" s="27"/>
      <c r="F8" s="27"/>
      <c r="G8" s="27"/>
    </row>
    <row r="9" spans="2:12" s="27" customFormat="1" x14ac:dyDescent="0.25">
      <c r="B9" t="s">
        <v>3</v>
      </c>
      <c r="C9"/>
      <c r="F9" s="37"/>
      <c r="G9" s="30"/>
    </row>
    <row r="10" spans="2:12" x14ac:dyDescent="0.25">
      <c r="B10" s="2" t="s">
        <v>4</v>
      </c>
      <c r="C10" s="2" t="s">
        <v>1</v>
      </c>
      <c r="H10" s="30"/>
      <c r="I10" s="9"/>
      <c r="J10" s="9"/>
      <c r="K10" s="9"/>
      <c r="L10" s="9"/>
    </row>
    <row r="11" spans="2:12" x14ac:dyDescent="0.25">
      <c r="B11" s="1">
        <v>56.506</v>
      </c>
      <c r="C11" s="1">
        <v>2015</v>
      </c>
    </row>
    <row r="12" spans="2:12" x14ac:dyDescent="0.25">
      <c r="B12" s="1">
        <v>60.715000000000003</v>
      </c>
      <c r="C12" s="1">
        <v>2016</v>
      </c>
    </row>
    <row r="13" spans="2:12" x14ac:dyDescent="0.25">
      <c r="B13" s="1">
        <v>60.866999999999997</v>
      </c>
      <c r="C13" s="1">
        <v>2017</v>
      </c>
    </row>
    <row r="14" spans="2:12" x14ac:dyDescent="0.25">
      <c r="B14" s="1">
        <v>59.518999999999998</v>
      </c>
      <c r="C14" s="1">
        <v>2018</v>
      </c>
    </row>
    <row r="15" spans="2:12" x14ac:dyDescent="0.25">
      <c r="B15" s="1">
        <v>57.503</v>
      </c>
      <c r="C15" s="1">
        <v>2019</v>
      </c>
    </row>
    <row r="16" spans="2:12" x14ac:dyDescent="0.25">
      <c r="B16" s="1">
        <v>56.284999999999997</v>
      </c>
      <c r="C16" s="1">
        <v>2020</v>
      </c>
    </row>
    <row r="17" spans="2:8" x14ac:dyDescent="0.25">
      <c r="B17" s="1">
        <v>56.811</v>
      </c>
      <c r="C17" s="1">
        <v>2021</v>
      </c>
    </row>
    <row r="18" spans="2:8" x14ac:dyDescent="0.25">
      <c r="B18" s="35" t="s">
        <v>153</v>
      </c>
      <c r="C18" s="35"/>
      <c r="F18" s="27"/>
      <c r="G18" s="27"/>
    </row>
    <row r="19" spans="2:8" s="27" customFormat="1" x14ac:dyDescent="0.25">
      <c r="B19"/>
      <c r="C19"/>
      <c r="F19"/>
      <c r="G19"/>
    </row>
    <row r="20" spans="2:8" x14ac:dyDescent="0.25">
      <c r="B20" s="31" t="s">
        <v>154</v>
      </c>
      <c r="C20" s="31"/>
      <c r="F20" s="30"/>
      <c r="G20" s="30"/>
    </row>
    <row r="21" spans="2:8" x14ac:dyDescent="0.25">
      <c r="B21" s="2" t="s">
        <v>6</v>
      </c>
      <c r="C21" s="2" t="s">
        <v>7</v>
      </c>
      <c r="D21" s="31"/>
      <c r="F21" s="27"/>
      <c r="G21" s="27"/>
      <c r="H21" s="30"/>
    </row>
    <row r="22" spans="2:8" x14ac:dyDescent="0.25">
      <c r="B22" s="8">
        <f>((1.42)^(1/4))-1</f>
        <v>9.162151352073411E-2</v>
      </c>
      <c r="C22" s="1" t="s">
        <v>8</v>
      </c>
      <c r="D22" s="2" t="s">
        <v>38</v>
      </c>
      <c r="F22" s="27"/>
      <c r="G22" s="27"/>
      <c r="H22" s="27"/>
    </row>
    <row r="23" spans="2:8" x14ac:dyDescent="0.25">
      <c r="B23" s="8">
        <f>((1.42)^(1/4))-1</f>
        <v>9.162151352073411E-2</v>
      </c>
      <c r="C23" s="1" t="s">
        <v>9</v>
      </c>
      <c r="D23" s="1">
        <f>(1+B22)^4</f>
        <v>1.4199999999999997</v>
      </c>
      <c r="F23" s="27"/>
      <c r="G23" s="27"/>
      <c r="H23" s="27"/>
    </row>
    <row r="24" spans="2:8" x14ac:dyDescent="0.25">
      <c r="B24" s="8">
        <f>((1.42)^(1/4))-1</f>
        <v>9.162151352073411E-2</v>
      </c>
      <c r="C24" s="1" t="s">
        <v>10</v>
      </c>
      <c r="D24" s="1"/>
      <c r="F24" s="27"/>
      <c r="G24" s="27"/>
      <c r="H24" s="27"/>
    </row>
    <row r="25" spans="2:8" x14ac:dyDescent="0.25">
      <c r="B25" s="8">
        <f>((1.42)^(1/4))-1</f>
        <v>9.162151352073411E-2</v>
      </c>
      <c r="C25" s="1" t="s">
        <v>11</v>
      </c>
      <c r="D25" s="1"/>
      <c r="F25" s="27"/>
      <c r="G25" s="27"/>
      <c r="H25" s="27"/>
    </row>
    <row r="26" spans="2:8" x14ac:dyDescent="0.25">
      <c r="B26" s="8">
        <f>((1.25)^(1/4))-1</f>
        <v>5.7371263440564091E-2</v>
      </c>
      <c r="C26" s="1" t="s">
        <v>12</v>
      </c>
      <c r="D26" s="1"/>
      <c r="F26" s="27"/>
      <c r="G26" s="27"/>
      <c r="H26" s="27"/>
    </row>
    <row r="27" spans="2:8" x14ac:dyDescent="0.25">
      <c r="B27" s="8">
        <f>((1.25)^(1/4))-1</f>
        <v>5.7371263440564091E-2</v>
      </c>
      <c r="C27" s="1" t="s">
        <v>13</v>
      </c>
      <c r="D27" s="1">
        <f>(1+B26)^4</f>
        <v>1.2499999999999996</v>
      </c>
      <c r="F27" s="27"/>
      <c r="G27" s="27"/>
      <c r="H27" s="27"/>
    </row>
    <row r="28" spans="2:8" x14ac:dyDescent="0.25">
      <c r="B28" s="8">
        <f>((1.25)^(1/4))-1</f>
        <v>5.7371263440564091E-2</v>
      </c>
      <c r="C28" s="1" t="s">
        <v>14</v>
      </c>
      <c r="D28" s="1"/>
      <c r="F28" s="27"/>
      <c r="G28" s="27"/>
      <c r="H28" s="27"/>
    </row>
    <row r="29" spans="2:8" x14ac:dyDescent="0.25">
      <c r="B29" s="8">
        <f>((1.25)^(1/4))-1</f>
        <v>5.7371263440564091E-2</v>
      </c>
      <c r="C29" s="1" t="s">
        <v>15</v>
      </c>
      <c r="D29" s="1"/>
      <c r="F29" s="27"/>
      <c r="G29" s="27"/>
      <c r="H29" s="27"/>
    </row>
    <row r="30" spans="2:8" x14ac:dyDescent="0.25">
      <c r="B30" s="8">
        <f>((1.15)^(1/4))-1</f>
        <v>3.5558076341622114E-2</v>
      </c>
      <c r="C30" s="1" t="s">
        <v>16</v>
      </c>
      <c r="D30" s="1"/>
      <c r="F30" s="27"/>
      <c r="G30" s="27"/>
      <c r="H30" s="27"/>
    </row>
    <row r="31" spans="2:8" x14ac:dyDescent="0.25">
      <c r="B31" s="8">
        <f>((1.15)^(1/4))-1</f>
        <v>3.5558076341622114E-2</v>
      </c>
      <c r="C31" s="1" t="s">
        <v>17</v>
      </c>
      <c r="D31" s="1">
        <f>(1+B30)^4</f>
        <v>1.1500000000000001</v>
      </c>
      <c r="F31" s="27"/>
      <c r="G31" s="27"/>
      <c r="H31" s="27"/>
    </row>
    <row r="32" spans="2:8" x14ac:dyDescent="0.25">
      <c r="B32" s="8">
        <f>((1.15)^(1/4))-1</f>
        <v>3.5558076341622114E-2</v>
      </c>
      <c r="C32" s="1" t="s">
        <v>18</v>
      </c>
      <c r="D32" s="1"/>
      <c r="F32" s="27"/>
      <c r="G32" s="27"/>
      <c r="H32" s="27"/>
    </row>
    <row r="33" spans="2:84" x14ac:dyDescent="0.25">
      <c r="B33" s="8">
        <f>((1.15)^(1/4))-1</f>
        <v>3.5558076341622114E-2</v>
      </c>
      <c r="C33" s="1" t="s">
        <v>19</v>
      </c>
      <c r="D33" s="1"/>
      <c r="F33" s="27"/>
      <c r="G33" s="27"/>
      <c r="H33" s="27"/>
    </row>
    <row r="34" spans="2:84" x14ac:dyDescent="0.25">
      <c r="B34" s="8">
        <f>((1.12)^(1/4))-1</f>
        <v>2.8737344722080227E-2</v>
      </c>
      <c r="C34" s="1" t="s">
        <v>20</v>
      </c>
      <c r="D34" s="1"/>
      <c r="F34" s="27"/>
      <c r="G34" s="27"/>
      <c r="H34" s="27"/>
      <c r="J34" s="27"/>
    </row>
    <row r="35" spans="2:84" x14ac:dyDescent="0.25">
      <c r="B35" s="8">
        <f>((1.12)^(1/4))-1</f>
        <v>2.8737344722080227E-2</v>
      </c>
      <c r="C35" s="1" t="s">
        <v>21</v>
      </c>
      <c r="D35" s="1">
        <f>(1+B34)^4</f>
        <v>1.1199999999999997</v>
      </c>
      <c r="F35" s="27"/>
      <c r="G35" s="27"/>
      <c r="H35" s="27"/>
    </row>
    <row r="36" spans="2:84" x14ac:dyDescent="0.25">
      <c r="B36" s="8">
        <f>((1.12)^(1/4))-1</f>
        <v>2.8737344722080227E-2</v>
      </c>
      <c r="C36" s="1" t="s">
        <v>22</v>
      </c>
      <c r="D36" s="1"/>
      <c r="F36" s="27"/>
      <c r="G36" s="27"/>
      <c r="H36" s="27"/>
    </row>
    <row r="37" spans="2:84" x14ac:dyDescent="0.25">
      <c r="B37" s="8">
        <f>((1.12)^(1/4))-1</f>
        <v>2.8737344722080227E-2</v>
      </c>
      <c r="C37" s="1" t="s">
        <v>23</v>
      </c>
      <c r="D37" s="1"/>
      <c r="F37" s="27"/>
      <c r="G37" s="27"/>
      <c r="H37" s="27"/>
    </row>
    <row r="38" spans="2:84" x14ac:dyDescent="0.25">
      <c r="B38" t="s">
        <v>155</v>
      </c>
      <c r="C38" s="35"/>
      <c r="D38" s="1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</row>
    <row r="39" spans="2:84" s="27" customFormat="1" x14ac:dyDescent="0.25">
      <c r="B39"/>
      <c r="C39"/>
      <c r="D39" s="35"/>
    </row>
    <row r="40" spans="2:84" x14ac:dyDescent="0.25">
      <c r="B40" s="27" t="s">
        <v>39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</row>
    <row r="41" spans="2:84" x14ac:dyDescent="0.25">
      <c r="B41" s="2" t="s">
        <v>4</v>
      </c>
      <c r="C41" s="2" t="s">
        <v>1</v>
      </c>
      <c r="F41" s="27"/>
      <c r="G41" s="27"/>
      <c r="H41" s="27"/>
      <c r="I41" s="34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</row>
    <row r="42" spans="2:84" x14ac:dyDescent="0.25">
      <c r="B42" s="1">
        <v>5.9760000000000001E-2</v>
      </c>
      <c r="C42" s="1">
        <v>2016</v>
      </c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</row>
    <row r="43" spans="2:84" x14ac:dyDescent="0.25">
      <c r="B43" s="1">
        <v>5.33E-2</v>
      </c>
      <c r="C43" s="1">
        <v>2017</v>
      </c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</row>
    <row r="44" spans="2:84" x14ac:dyDescent="0.25">
      <c r="B44" s="1">
        <v>4.6080000000000003E-2</v>
      </c>
      <c r="C44" s="1">
        <v>2018</v>
      </c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</row>
    <row r="45" spans="2:84" x14ac:dyDescent="0.25">
      <c r="B45" s="1">
        <v>3.1309999999999998E-2</v>
      </c>
      <c r="C45" s="1">
        <v>2019</v>
      </c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</row>
    <row r="46" spans="2:84" x14ac:dyDescent="0.25">
      <c r="B46" t="s">
        <v>153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</row>
    <row r="47" spans="2:84" x14ac:dyDescent="0.25"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</row>
    <row r="48" spans="2:84" x14ac:dyDescent="0.25">
      <c r="F48" s="27"/>
      <c r="G48" s="27"/>
    </row>
    <row r="49" spans="2:84" x14ac:dyDescent="0.25">
      <c r="B49" t="s">
        <v>24</v>
      </c>
      <c r="C49" t="s">
        <v>25</v>
      </c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</row>
    <row r="50" spans="2:84" x14ac:dyDescent="0.25">
      <c r="B50" s="25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</row>
    <row r="51" spans="2:84" x14ac:dyDescent="0.25">
      <c r="B51" s="25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</row>
    <row r="52" spans="2:84" x14ac:dyDescent="0.25">
      <c r="B52" s="25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</row>
    <row r="53" spans="2:84" x14ac:dyDescent="0.25">
      <c r="B53" s="25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</row>
    <row r="54" spans="2:84" x14ac:dyDescent="0.25">
      <c r="B54" s="25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</row>
    <row r="55" spans="2:84" x14ac:dyDescent="0.25">
      <c r="B55" s="25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</row>
    <row r="56" spans="2:84" x14ac:dyDescent="0.25">
      <c r="B56" s="25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</row>
    <row r="57" spans="2:84" x14ac:dyDescent="0.25">
      <c r="B57" s="2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</row>
    <row r="58" spans="2:84" x14ac:dyDescent="0.25">
      <c r="B58" s="25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</row>
    <row r="59" spans="2:84" x14ac:dyDescent="0.25">
      <c r="B59" s="25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</row>
    <row r="60" spans="2:84" x14ac:dyDescent="0.25">
      <c r="B60" s="25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</row>
    <row r="61" spans="2:84" x14ac:dyDescent="0.25">
      <c r="B61" s="25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</row>
    <row r="62" spans="2:84" x14ac:dyDescent="0.25">
      <c r="B62" s="25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</row>
    <row r="63" spans="2:84" x14ac:dyDescent="0.25">
      <c r="B63" s="25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</row>
    <row r="64" spans="2:84" x14ac:dyDescent="0.25">
      <c r="B64" s="25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</row>
    <row r="65" spans="2:84" x14ac:dyDescent="0.25">
      <c r="B65" s="25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</row>
    <row r="66" spans="2:84" x14ac:dyDescent="0.25">
      <c r="B66" s="25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</row>
    <row r="67" spans="2:84" x14ac:dyDescent="0.25">
      <c r="B67" s="25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</row>
    <row r="68" spans="2:84" x14ac:dyDescent="0.25">
      <c r="B68" s="25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</row>
    <row r="69" spans="2:84" x14ac:dyDescent="0.25">
      <c r="B69" s="25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</row>
    <row r="70" spans="2:84" x14ac:dyDescent="0.25">
      <c r="B70" s="25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</row>
    <row r="71" spans="2:84" x14ac:dyDescent="0.25">
      <c r="B71" s="25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</row>
    <row r="72" spans="2:84" x14ac:dyDescent="0.25">
      <c r="B72" s="25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</row>
    <row r="73" spans="2:84" x14ac:dyDescent="0.25">
      <c r="B73" s="25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</row>
    <row r="74" spans="2:84" x14ac:dyDescent="0.25">
      <c r="B74" s="25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</row>
    <row r="75" spans="2:84" x14ac:dyDescent="0.25">
      <c r="B75" s="25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</row>
    <row r="76" spans="2:84" x14ac:dyDescent="0.25">
      <c r="B76" s="25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</row>
    <row r="77" spans="2:84" x14ac:dyDescent="0.25">
      <c r="B77" s="25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</row>
    <row r="78" spans="2:84" x14ac:dyDescent="0.25">
      <c r="B78" s="25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</row>
    <row r="79" spans="2:84" x14ac:dyDescent="0.25">
      <c r="B79" s="25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</row>
    <row r="80" spans="2:84" x14ac:dyDescent="0.25">
      <c r="B80" s="25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</row>
    <row r="81" spans="2:84" x14ac:dyDescent="0.25">
      <c r="B81" s="25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</row>
    <row r="82" spans="2:84" x14ac:dyDescent="0.25">
      <c r="B82" s="25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</row>
    <row r="83" spans="2:84" x14ac:dyDescent="0.25">
      <c r="B83" s="25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</row>
    <row r="84" spans="2:84" x14ac:dyDescent="0.25">
      <c r="B84" s="25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</row>
    <row r="85" spans="2:84" x14ac:dyDescent="0.25">
      <c r="B85" s="25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</row>
    <row r="86" spans="2:84" x14ac:dyDescent="0.25">
      <c r="B86" s="25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</row>
    <row r="87" spans="2:84" x14ac:dyDescent="0.25">
      <c r="B87" s="25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</row>
    <row r="88" spans="2:84" x14ac:dyDescent="0.25">
      <c r="B88" s="25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</row>
    <row r="89" spans="2:84" x14ac:dyDescent="0.25">
      <c r="B89" s="25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</row>
    <row r="90" spans="2:84" x14ac:dyDescent="0.25">
      <c r="B90" s="25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</row>
    <row r="91" spans="2:84" x14ac:dyDescent="0.25">
      <c r="B91" s="25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</row>
    <row r="92" spans="2:84" x14ac:dyDescent="0.25">
      <c r="B92" s="25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</row>
    <row r="93" spans="2:84" x14ac:dyDescent="0.25">
      <c r="B93" s="25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</row>
    <row r="94" spans="2:84" x14ac:dyDescent="0.25">
      <c r="B94" s="25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</row>
    <row r="95" spans="2:84" x14ac:dyDescent="0.25">
      <c r="B95" s="25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</row>
    <row r="96" spans="2:84" x14ac:dyDescent="0.25">
      <c r="B96" s="25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</row>
    <row r="97" spans="2:84" x14ac:dyDescent="0.25">
      <c r="B97" s="25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</row>
    <row r="98" spans="2:84" x14ac:dyDescent="0.25">
      <c r="B98" s="25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</row>
    <row r="99" spans="2:84" x14ac:dyDescent="0.25">
      <c r="B99" s="25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</row>
    <row r="100" spans="2:84" x14ac:dyDescent="0.25">
      <c r="B100" s="25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</row>
    <row r="101" spans="2:84" x14ac:dyDescent="0.25">
      <c r="B101" s="25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</row>
    <row r="102" spans="2:84" x14ac:dyDescent="0.25">
      <c r="B102" s="25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</row>
    <row r="103" spans="2:84" x14ac:dyDescent="0.25">
      <c r="B103" s="25"/>
    </row>
    <row r="104" spans="2:84" x14ac:dyDescent="0.25">
      <c r="B104" s="25"/>
    </row>
    <row r="105" spans="2:84" x14ac:dyDescent="0.25">
      <c r="B105" s="25"/>
    </row>
    <row r="106" spans="2:84" x14ac:dyDescent="0.25">
      <c r="B106" s="25"/>
    </row>
    <row r="107" spans="2:84" x14ac:dyDescent="0.25">
      <c r="B107" s="25"/>
    </row>
    <row r="108" spans="2:84" x14ac:dyDescent="0.25">
      <c r="B108" s="25"/>
    </row>
    <row r="109" spans="2:84" x14ac:dyDescent="0.25">
      <c r="B109" s="25"/>
    </row>
    <row r="110" spans="2:84" x14ac:dyDescent="0.25">
      <c r="B110" s="25"/>
    </row>
    <row r="111" spans="2:84" x14ac:dyDescent="0.25">
      <c r="B111" s="25"/>
    </row>
    <row r="112" spans="2:84" x14ac:dyDescent="0.25">
      <c r="B112" s="25"/>
    </row>
    <row r="113" spans="2:2" x14ac:dyDescent="0.25">
      <c r="B113" s="25"/>
    </row>
    <row r="114" spans="2:2" x14ac:dyDescent="0.25">
      <c r="B114" s="25"/>
    </row>
    <row r="115" spans="2:2" x14ac:dyDescent="0.25">
      <c r="B115" s="25"/>
    </row>
    <row r="116" spans="2:2" x14ac:dyDescent="0.25">
      <c r="B116" s="25"/>
    </row>
    <row r="117" spans="2:2" x14ac:dyDescent="0.25">
      <c r="B117" s="25"/>
    </row>
    <row r="118" spans="2:2" x14ac:dyDescent="0.25">
      <c r="B118" s="25"/>
    </row>
    <row r="119" spans="2:2" x14ac:dyDescent="0.25">
      <c r="B119" s="25"/>
    </row>
    <row r="120" spans="2:2" x14ac:dyDescent="0.25">
      <c r="B120" s="25"/>
    </row>
    <row r="121" spans="2:2" x14ac:dyDescent="0.25">
      <c r="B121" s="25"/>
    </row>
    <row r="122" spans="2:2" x14ac:dyDescent="0.25">
      <c r="B122" s="25"/>
    </row>
    <row r="123" spans="2:2" x14ac:dyDescent="0.25">
      <c r="B123" s="25"/>
    </row>
    <row r="124" spans="2:2" x14ac:dyDescent="0.25">
      <c r="B124" s="25"/>
    </row>
    <row r="125" spans="2:2" x14ac:dyDescent="0.25">
      <c r="B125" s="25"/>
    </row>
    <row r="126" spans="2:2" x14ac:dyDescent="0.25">
      <c r="B126" s="25"/>
    </row>
    <row r="127" spans="2:2" x14ac:dyDescent="0.25">
      <c r="B127" s="25"/>
    </row>
    <row r="128" spans="2:2" x14ac:dyDescent="0.25">
      <c r="B128" s="25"/>
    </row>
    <row r="129" spans="2:2" x14ac:dyDescent="0.25">
      <c r="B129" s="25"/>
    </row>
    <row r="130" spans="2:2" x14ac:dyDescent="0.25">
      <c r="B130" s="25"/>
    </row>
    <row r="131" spans="2:2" x14ac:dyDescent="0.25">
      <c r="B131" s="25"/>
    </row>
    <row r="132" spans="2:2" x14ac:dyDescent="0.25">
      <c r="B132" s="25"/>
    </row>
    <row r="133" spans="2:2" x14ac:dyDescent="0.25">
      <c r="B133" s="2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baseColWidth="10" defaultRowHeight="15" x14ac:dyDescent="0.25"/>
  <cols>
    <col min="1" max="1" width="48.140625" bestFit="1" customWidth="1"/>
  </cols>
  <sheetData>
    <row r="1" spans="1:5" x14ac:dyDescent="0.25">
      <c r="A1" t="s">
        <v>158</v>
      </c>
    </row>
    <row r="2" spans="1:5" x14ac:dyDescent="0.25">
      <c r="A2" t="s">
        <v>159</v>
      </c>
    </row>
    <row r="3" spans="1:5" x14ac:dyDescent="0.25">
      <c r="A3" t="s">
        <v>160</v>
      </c>
    </row>
    <row r="4" spans="1:5" x14ac:dyDescent="0.25">
      <c r="A4" t="s">
        <v>161</v>
      </c>
    </row>
    <row r="5" spans="1:5" x14ac:dyDescent="0.25">
      <c r="A5" t="s">
        <v>162</v>
      </c>
    </row>
    <row r="6" spans="1:5" x14ac:dyDescent="0.25">
      <c r="A6" t="s">
        <v>163</v>
      </c>
    </row>
    <row r="7" spans="1:5" x14ac:dyDescent="0.25">
      <c r="A7" t="s">
        <v>164</v>
      </c>
    </row>
    <row r="8" spans="1:5" x14ac:dyDescent="0.25">
      <c r="A8" t="s">
        <v>165</v>
      </c>
    </row>
    <row r="10" spans="1:5" x14ac:dyDescent="0.25">
      <c r="B10" t="s">
        <v>166</v>
      </c>
      <c r="C10" t="s">
        <v>167</v>
      </c>
      <c r="D10" t="s">
        <v>168</v>
      </c>
      <c r="E10" t="s">
        <v>169</v>
      </c>
    </row>
    <row r="12" spans="1:5" x14ac:dyDescent="0.25">
      <c r="A12" t="s">
        <v>170</v>
      </c>
      <c r="B12" t="s">
        <v>171</v>
      </c>
      <c r="C12" t="s">
        <v>172</v>
      </c>
      <c r="D12" s="38">
        <v>2377041</v>
      </c>
      <c r="E12">
        <v>0</v>
      </c>
    </row>
    <row r="13" spans="1:5" x14ac:dyDescent="0.25">
      <c r="A13" t="s">
        <v>173</v>
      </c>
      <c r="B13" t="s">
        <v>174</v>
      </c>
      <c r="C13" t="s">
        <v>175</v>
      </c>
      <c r="D13" s="38">
        <v>-47872</v>
      </c>
      <c r="E13">
        <v>0</v>
      </c>
    </row>
    <row r="15" spans="1:5" x14ac:dyDescent="0.25">
      <c r="A15" t="s">
        <v>176</v>
      </c>
      <c r="B15" t="s">
        <v>177</v>
      </c>
      <c r="C15" t="s">
        <v>178</v>
      </c>
      <c r="E15" t="s">
        <v>179</v>
      </c>
    </row>
    <row r="16" spans="1:5" x14ac:dyDescent="0.25">
      <c r="A16" t="s">
        <v>180</v>
      </c>
      <c r="B16" t="s">
        <v>181</v>
      </c>
      <c r="C16" t="s">
        <v>182</v>
      </c>
      <c r="E16" t="s">
        <v>183</v>
      </c>
    </row>
    <row r="17" spans="1:5" x14ac:dyDescent="0.25">
      <c r="A17" t="s">
        <v>184</v>
      </c>
      <c r="B17" t="s">
        <v>185</v>
      </c>
      <c r="C17" t="s">
        <v>186</v>
      </c>
      <c r="E17" t="s">
        <v>187</v>
      </c>
    </row>
    <row r="18" spans="1:5" x14ac:dyDescent="0.25">
      <c r="A18" t="s">
        <v>188</v>
      </c>
      <c r="B18" t="s">
        <v>189</v>
      </c>
      <c r="C18" t="s">
        <v>190</v>
      </c>
      <c r="E18" s="38">
        <v>2852894</v>
      </c>
    </row>
    <row r="19" spans="1:5" x14ac:dyDescent="0.25">
      <c r="A19" t="s">
        <v>191</v>
      </c>
      <c r="B19">
        <v>3</v>
      </c>
      <c r="C19" t="s">
        <v>192</v>
      </c>
      <c r="E19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76"/>
  <sheetViews>
    <sheetView topLeftCell="A46" zoomScale="80" zoomScaleNormal="80" workbookViewId="0">
      <selection activeCell="D61" sqref="D61:D76"/>
    </sheetView>
  </sheetViews>
  <sheetFormatPr baseColWidth="10" defaultColWidth="11.42578125" defaultRowHeight="15" x14ac:dyDescent="0.25"/>
  <cols>
    <col min="13" max="13" width="11.42578125" customWidth="1"/>
    <col min="14" max="14" width="23.140625" bestFit="1" customWidth="1"/>
    <col min="15" max="15" width="5.5703125" bestFit="1" customWidth="1"/>
  </cols>
  <sheetData>
    <row r="1" spans="1:15" x14ac:dyDescent="0.25">
      <c r="A1" s="39" t="s">
        <v>42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5" x14ac:dyDescent="0.25">
      <c r="A2" s="4" t="s">
        <v>5</v>
      </c>
      <c r="B2" s="5" t="s">
        <v>26</v>
      </c>
      <c r="C2" s="5" t="s">
        <v>36</v>
      </c>
      <c r="D2" s="5" t="s">
        <v>28</v>
      </c>
      <c r="E2" s="5" t="s">
        <v>29</v>
      </c>
      <c r="F2" s="5" t="s">
        <v>30</v>
      </c>
      <c r="G2" s="5" t="s">
        <v>31</v>
      </c>
      <c r="H2" s="5" t="s">
        <v>32</v>
      </c>
      <c r="I2" s="5" t="s">
        <v>33</v>
      </c>
      <c r="J2" s="5" t="s">
        <v>34</v>
      </c>
      <c r="K2" s="5" t="s">
        <v>35</v>
      </c>
      <c r="L2" s="6" t="s">
        <v>27</v>
      </c>
      <c r="N2" s="7" t="s">
        <v>37</v>
      </c>
      <c r="O2" s="1" t="s">
        <v>1</v>
      </c>
    </row>
    <row r="3" spans="1:15" x14ac:dyDescent="0.25">
      <c r="A3" s="3" t="s">
        <v>8</v>
      </c>
      <c r="B3" s="1"/>
      <c r="C3" s="1">
        <v>0.60714999999999997</v>
      </c>
      <c r="D3" s="1">
        <v>0.02</v>
      </c>
      <c r="E3" s="26">
        <v>0.77691699999999997</v>
      </c>
      <c r="F3" s="27">
        <v>-6.8333000000000005E-2</v>
      </c>
      <c r="G3" s="1">
        <v>0.56510000000000005</v>
      </c>
      <c r="H3" s="1">
        <v>0.99747232997782798</v>
      </c>
      <c r="I3" s="1">
        <f t="shared" ref="I3:I18" si="0">1/H3</f>
        <v>1.0025340753284135</v>
      </c>
      <c r="J3" s="1">
        <f>((1.42)^(1/4))-1</f>
        <v>9.162151352073411E-2</v>
      </c>
      <c r="K3" s="1">
        <v>5.7299999999999997E-2</v>
      </c>
      <c r="L3" s="28">
        <f>((-G3)*D3*I3)+C3-(G3*I3)+(E3*EXP((D3+J3)*F3))-((E3*EXP((D3+K3)*F3))*I3)+((E3*EXP((D3+K3)*F3))*I3*(J3/(1+J3)))</f>
        <v>9.05472952699483E-2</v>
      </c>
      <c r="N3" s="8">
        <f>AVERAGE(L3:L6)</f>
        <v>5.8297528501265031E-2</v>
      </c>
      <c r="O3" s="1">
        <v>2016</v>
      </c>
    </row>
    <row r="4" spans="1:15" x14ac:dyDescent="0.25">
      <c r="A4" s="3" t="s">
        <v>9</v>
      </c>
      <c r="B4" s="1"/>
      <c r="C4" s="1">
        <v>0.60714999999999997</v>
      </c>
      <c r="D4" s="1">
        <v>0.02</v>
      </c>
      <c r="E4" s="26">
        <v>0.77691699999999997</v>
      </c>
      <c r="F4" s="27">
        <v>-6.8333000000000005E-2</v>
      </c>
      <c r="G4" s="1">
        <v>0.60714999999999997</v>
      </c>
      <c r="H4" s="1">
        <v>0.99747232997782798</v>
      </c>
      <c r="I4" s="1">
        <f t="shared" si="0"/>
        <v>1.0025340753284135</v>
      </c>
      <c r="J4" s="1">
        <f>((1.42)^(1/4))-1</f>
        <v>9.162151352073411E-2</v>
      </c>
      <c r="K4" s="1">
        <v>5.7299999999999997E-2</v>
      </c>
      <c r="L4" s="28">
        <f t="shared" ref="L4:L18" si="1">((-G4)*D4*I4)+C4-(G4*I4)+(E4*EXP((D4+J4)*F4))-((E4*EXP((D4+K4)*F4))*I4)+((E4*EXP((D4+K4)*F4))*I4*(J4/(1+J4)))</f>
        <v>4.7547606245037274E-2</v>
      </c>
      <c r="N4" s="8">
        <f>AVERAGE(L7:L10)</f>
        <v>4.1062587527679578E-2</v>
      </c>
      <c r="O4" s="1">
        <v>2017</v>
      </c>
    </row>
    <row r="5" spans="1:15" x14ac:dyDescent="0.25">
      <c r="A5" s="3" t="s">
        <v>10</v>
      </c>
      <c r="B5" s="1"/>
      <c r="C5" s="1">
        <v>0.60714999999999997</v>
      </c>
      <c r="D5" s="1">
        <v>0.02</v>
      </c>
      <c r="E5" s="26">
        <v>0.77691699999999997</v>
      </c>
      <c r="F5" s="27">
        <v>-6.8333000000000005E-2</v>
      </c>
      <c r="G5" s="1">
        <v>0.60714999999999997</v>
      </c>
      <c r="H5" s="1">
        <v>0.99747232997782798</v>
      </c>
      <c r="I5" s="1">
        <f t="shared" si="0"/>
        <v>1.0025340753284135</v>
      </c>
      <c r="J5" s="1">
        <f>((1.42)^(1/4))-1</f>
        <v>9.162151352073411E-2</v>
      </c>
      <c r="K5" s="1">
        <v>5.7299999999999997E-2</v>
      </c>
      <c r="L5" s="28">
        <f t="shared" si="1"/>
        <v>4.7547606245037274E-2</v>
      </c>
      <c r="N5" s="8">
        <f>AVERAGE(L11:L14)</f>
        <v>2.2039995519234658E-2</v>
      </c>
      <c r="O5" s="1">
        <v>2018</v>
      </c>
    </row>
    <row r="6" spans="1:15" x14ac:dyDescent="0.25">
      <c r="A6" s="3" t="s">
        <v>11</v>
      </c>
      <c r="B6" s="1"/>
      <c r="C6" s="1">
        <v>0.60714999999999997</v>
      </c>
      <c r="D6" s="1">
        <v>0.02</v>
      </c>
      <c r="E6" s="26">
        <v>0.77691699999999997</v>
      </c>
      <c r="F6" s="27">
        <v>-6.8333000000000005E-2</v>
      </c>
      <c r="G6" s="1">
        <v>0.60714999999999997</v>
      </c>
      <c r="H6" s="1">
        <v>0.99747232997782798</v>
      </c>
      <c r="I6" s="1">
        <f t="shared" si="0"/>
        <v>1.0025340753284135</v>
      </c>
      <c r="J6" s="1">
        <f>((1.42)^(1/4))-1</f>
        <v>9.162151352073411E-2</v>
      </c>
      <c r="K6" s="1">
        <v>5.7299999999999997E-2</v>
      </c>
      <c r="L6" s="28">
        <f t="shared" si="1"/>
        <v>4.7547606245037274E-2</v>
      </c>
      <c r="N6" s="8">
        <f>AVERAGE(L15:L18)</f>
        <v>1.449773306457414E-2</v>
      </c>
      <c r="O6" s="1">
        <v>2019</v>
      </c>
    </row>
    <row r="7" spans="1:15" x14ac:dyDescent="0.25">
      <c r="A7" s="3" t="s">
        <v>12</v>
      </c>
      <c r="B7" s="1"/>
      <c r="C7" s="1">
        <v>0.60867000000000004</v>
      </c>
      <c r="D7" s="1">
        <v>0.02</v>
      </c>
      <c r="E7" s="26">
        <v>0.77691699999999997</v>
      </c>
      <c r="F7" s="27">
        <v>-6.8333000000000005E-2</v>
      </c>
      <c r="G7" s="1">
        <v>0.60714999999999997</v>
      </c>
      <c r="H7" s="1">
        <v>1.0068693120324133</v>
      </c>
      <c r="I7" s="1">
        <f t="shared" si="0"/>
        <v>0.99317755348154646</v>
      </c>
      <c r="J7" s="1">
        <f>((1.25)^(1/4))-1</f>
        <v>5.7371263440564091E-2</v>
      </c>
      <c r="K7" s="1">
        <f>((1.42)^(1/4))-1</f>
        <v>9.162151352073411E-2</v>
      </c>
      <c r="L7" s="28">
        <f t="shared" si="1"/>
        <v>4.2217454386868025E-2</v>
      </c>
    </row>
    <row r="8" spans="1:15" x14ac:dyDescent="0.25">
      <c r="A8" s="3" t="s">
        <v>13</v>
      </c>
      <c r="B8" s="1"/>
      <c r="C8" s="1">
        <v>0.60867000000000004</v>
      </c>
      <c r="D8" s="1">
        <v>0.02</v>
      </c>
      <c r="E8" s="26">
        <v>0.77691699999999997</v>
      </c>
      <c r="F8" s="27">
        <v>-6.8333000000000005E-2</v>
      </c>
      <c r="G8" s="1">
        <v>0.60867000000000004</v>
      </c>
      <c r="H8" s="1">
        <v>1.0068693120324133</v>
      </c>
      <c r="I8" s="1">
        <f t="shared" si="0"/>
        <v>0.99317755348154646</v>
      </c>
      <c r="J8" s="1">
        <f>((1.25)^(1/4))-1</f>
        <v>5.7371263440564091E-2</v>
      </c>
      <c r="K8" s="1">
        <f>((1.42)^(1/4))-1</f>
        <v>9.162151352073411E-2</v>
      </c>
      <c r="L8" s="28">
        <f t="shared" si="1"/>
        <v>4.0677631907950096E-2</v>
      </c>
    </row>
    <row r="9" spans="1:15" x14ac:dyDescent="0.25">
      <c r="A9" s="3" t="s">
        <v>14</v>
      </c>
      <c r="B9" s="1"/>
      <c r="C9" s="1">
        <v>0.60867000000000004</v>
      </c>
      <c r="D9" s="1">
        <v>0.02</v>
      </c>
      <c r="E9" s="26">
        <v>0.77691699999999997</v>
      </c>
      <c r="F9" s="27">
        <v>-6.8333000000000005E-2</v>
      </c>
      <c r="G9" s="1">
        <v>0.60867000000000004</v>
      </c>
      <c r="H9" s="1">
        <v>1.0068693120324133</v>
      </c>
      <c r="I9" s="1">
        <f t="shared" si="0"/>
        <v>0.99317755348154646</v>
      </c>
      <c r="J9" s="1">
        <f>((1.25)^(1/4))-1</f>
        <v>5.7371263440564091E-2</v>
      </c>
      <c r="K9" s="1">
        <f>((1.42)^(1/4))-1</f>
        <v>9.162151352073411E-2</v>
      </c>
      <c r="L9" s="28">
        <f t="shared" si="1"/>
        <v>4.0677631907950096E-2</v>
      </c>
    </row>
    <row r="10" spans="1:15" x14ac:dyDescent="0.25">
      <c r="A10" s="3" t="s">
        <v>15</v>
      </c>
      <c r="B10" s="1"/>
      <c r="C10" s="1">
        <v>0.60867000000000004</v>
      </c>
      <c r="D10" s="1">
        <v>0.02</v>
      </c>
      <c r="E10" s="26">
        <v>0.77691699999999997</v>
      </c>
      <c r="F10" s="27">
        <v>-6.8333000000000005E-2</v>
      </c>
      <c r="G10" s="1">
        <v>0.60867000000000004</v>
      </c>
      <c r="H10" s="1">
        <v>1.0068693120324133</v>
      </c>
      <c r="I10" s="1">
        <f t="shared" si="0"/>
        <v>0.99317755348154646</v>
      </c>
      <c r="J10" s="1">
        <f>((1.25)^(1/4))-1</f>
        <v>5.7371263440564091E-2</v>
      </c>
      <c r="K10" s="1">
        <f>((1.42)^(1/4))-1</f>
        <v>9.162151352073411E-2</v>
      </c>
      <c r="L10" s="28">
        <f t="shared" si="1"/>
        <v>4.0677631907950096E-2</v>
      </c>
    </row>
    <row r="11" spans="1:15" x14ac:dyDescent="0.25">
      <c r="A11" s="3" t="s">
        <v>16</v>
      </c>
      <c r="B11" s="1"/>
      <c r="C11" s="1">
        <v>0.59519</v>
      </c>
      <c r="D11" s="1">
        <v>0.02</v>
      </c>
      <c r="E11" s="26">
        <v>0.77691699999999997</v>
      </c>
      <c r="F11" s="27">
        <v>-6.8333000000000005E-2</v>
      </c>
      <c r="G11" s="1">
        <v>0.60867000000000004</v>
      </c>
      <c r="H11" s="1">
        <v>1.0071945787353178</v>
      </c>
      <c r="I11" s="1">
        <f t="shared" si="0"/>
        <v>0.99285681348250343</v>
      </c>
      <c r="J11" s="1">
        <f>((1.15)^(1/4))-1</f>
        <v>3.5558076341622114E-2</v>
      </c>
      <c r="K11" s="1">
        <f>((1.25)^(1/4))-1</f>
        <v>5.7371263440564091E-2</v>
      </c>
      <c r="L11" s="28">
        <f t="shared" si="1"/>
        <v>1.1801457487240343E-2</v>
      </c>
    </row>
    <row r="12" spans="1:15" x14ac:dyDescent="0.25">
      <c r="A12" s="3" t="s">
        <v>17</v>
      </c>
      <c r="B12" s="1"/>
      <c r="C12" s="1">
        <v>0.59519</v>
      </c>
      <c r="D12" s="1">
        <v>0.02</v>
      </c>
      <c r="E12" s="26">
        <v>0.77691699999999997</v>
      </c>
      <c r="F12" s="27">
        <v>-6.8333000000000005E-2</v>
      </c>
      <c r="G12" s="1">
        <v>0.59519</v>
      </c>
      <c r="H12" s="1">
        <v>1.0071945787353178</v>
      </c>
      <c r="I12" s="1">
        <f t="shared" si="0"/>
        <v>0.99285681348250343</v>
      </c>
      <c r="J12" s="1">
        <f>((1.15)^(1/4))-1</f>
        <v>3.5558076341622114E-2</v>
      </c>
      <c r="K12" s="1">
        <f>((1.25)^(1/4))-1</f>
        <v>5.7371263440564091E-2</v>
      </c>
      <c r="L12" s="28">
        <f t="shared" si="1"/>
        <v>2.545284152989943E-2</v>
      </c>
    </row>
    <row r="13" spans="1:15" x14ac:dyDescent="0.25">
      <c r="A13" s="3" t="s">
        <v>18</v>
      </c>
      <c r="B13" s="1"/>
      <c r="C13" s="1">
        <v>0.59519</v>
      </c>
      <c r="D13" s="1">
        <v>0.02</v>
      </c>
      <c r="E13" s="26">
        <v>0.77691699999999997</v>
      </c>
      <c r="F13" s="27">
        <v>-6.8333000000000005E-2</v>
      </c>
      <c r="G13" s="1">
        <v>0.59519</v>
      </c>
      <c r="H13" s="1">
        <v>1.0071945787353178</v>
      </c>
      <c r="I13" s="1">
        <f t="shared" si="0"/>
        <v>0.99285681348250343</v>
      </c>
      <c r="J13" s="1">
        <f>((1.15)^(1/4))-1</f>
        <v>3.5558076341622114E-2</v>
      </c>
      <c r="K13" s="1">
        <f>((1.25)^(1/4))-1</f>
        <v>5.7371263440564091E-2</v>
      </c>
      <c r="L13" s="28">
        <f t="shared" si="1"/>
        <v>2.545284152989943E-2</v>
      </c>
    </row>
    <row r="14" spans="1:15" x14ac:dyDescent="0.25">
      <c r="A14" s="3" t="s">
        <v>19</v>
      </c>
      <c r="B14" s="1"/>
      <c r="C14" s="1">
        <v>0.59519</v>
      </c>
      <c r="D14" s="1">
        <v>0.02</v>
      </c>
      <c r="E14" s="26">
        <v>0.77691699999999997</v>
      </c>
      <c r="F14" s="27">
        <v>-6.8333000000000005E-2</v>
      </c>
      <c r="G14" s="1">
        <v>0.59519</v>
      </c>
      <c r="H14" s="1">
        <v>1.0071945787353178</v>
      </c>
      <c r="I14" s="1">
        <f t="shared" si="0"/>
        <v>0.99285681348250343</v>
      </c>
      <c r="J14" s="1">
        <f>((1.15)^(1/4))-1</f>
        <v>3.5558076341622114E-2</v>
      </c>
      <c r="K14" s="1">
        <f>((1.25)^(1/4))-1</f>
        <v>5.7371263440564091E-2</v>
      </c>
      <c r="L14" s="28">
        <f t="shared" si="1"/>
        <v>2.545284152989943E-2</v>
      </c>
    </row>
    <row r="15" spans="1:15" x14ac:dyDescent="0.25">
      <c r="A15" s="3" t="s">
        <v>20</v>
      </c>
      <c r="B15" s="1"/>
      <c r="C15" s="1">
        <v>0.57503000000000004</v>
      </c>
      <c r="D15" s="1">
        <v>0.02</v>
      </c>
      <c r="E15" s="26">
        <v>0.77691699999999997</v>
      </c>
      <c r="F15" s="27">
        <v>-6.8333000000000005E-2</v>
      </c>
      <c r="G15" s="1">
        <v>0.59519</v>
      </c>
      <c r="H15" s="1">
        <v>1.0068603904556046</v>
      </c>
      <c r="I15" s="1">
        <f t="shared" si="0"/>
        <v>0.99318635381763276</v>
      </c>
      <c r="J15" s="1">
        <f>((1.12)^(1/4))-1</f>
        <v>2.8737344722080227E-2</v>
      </c>
      <c r="K15" s="1">
        <f>((1.15)^(1/4))-1</f>
        <v>3.5558076341622114E-2</v>
      </c>
      <c r="L15" s="28">
        <f t="shared" si="1"/>
        <v>-8.1958415854290964E-4</v>
      </c>
    </row>
    <row r="16" spans="1:15" x14ac:dyDescent="0.25">
      <c r="A16" s="3" t="s">
        <v>21</v>
      </c>
      <c r="B16" s="1"/>
      <c r="C16" s="1">
        <v>0.57503000000000004</v>
      </c>
      <c r="D16" s="1">
        <v>0.02</v>
      </c>
      <c r="E16" s="26">
        <v>0.77691699999999997</v>
      </c>
      <c r="F16" s="27">
        <v>-6.8333000000000005E-2</v>
      </c>
      <c r="G16" s="1">
        <v>0.57503000000000004</v>
      </c>
      <c r="H16" s="1">
        <v>1.0068603904556046</v>
      </c>
      <c r="I16" s="1">
        <f t="shared" si="0"/>
        <v>0.99318635381763276</v>
      </c>
      <c r="J16" s="1">
        <f>((1.12)^(1/4))-1</f>
        <v>2.8737344722080227E-2</v>
      </c>
      <c r="K16" s="1">
        <f>((1.15)^(1/4))-1</f>
        <v>3.5558076341622114E-2</v>
      </c>
      <c r="L16" s="28">
        <f t="shared" si="1"/>
        <v>1.9603505472279823E-2</v>
      </c>
    </row>
    <row r="17" spans="1:16" x14ac:dyDescent="0.25">
      <c r="A17" s="3" t="s">
        <v>22</v>
      </c>
      <c r="B17" s="1"/>
      <c r="C17" s="1">
        <v>0.57503000000000004</v>
      </c>
      <c r="D17" s="1">
        <v>0.02</v>
      </c>
      <c r="E17" s="26">
        <v>0.77691699999999997</v>
      </c>
      <c r="F17" s="27">
        <v>-6.8333000000000005E-2</v>
      </c>
      <c r="G17" s="1">
        <v>0.57503000000000004</v>
      </c>
      <c r="H17" s="1">
        <v>1.0068603904556046</v>
      </c>
      <c r="I17" s="1">
        <f t="shared" si="0"/>
        <v>0.99318635381763276</v>
      </c>
      <c r="J17" s="1">
        <f>((1.12)^(1/4))-1</f>
        <v>2.8737344722080227E-2</v>
      </c>
      <c r="K17" s="1">
        <f>((1.15)^(1/4))-1</f>
        <v>3.5558076341622114E-2</v>
      </c>
      <c r="L17" s="28">
        <f t="shared" si="1"/>
        <v>1.9603505472279823E-2</v>
      </c>
    </row>
    <row r="18" spans="1:16" x14ac:dyDescent="0.25">
      <c r="A18" s="3" t="s">
        <v>23</v>
      </c>
      <c r="B18" s="1"/>
      <c r="C18" s="1">
        <v>0.57503000000000004</v>
      </c>
      <c r="D18" s="1">
        <v>0.02</v>
      </c>
      <c r="E18" s="26">
        <v>0.77691699999999997</v>
      </c>
      <c r="F18" s="27">
        <v>-6.8333000000000005E-2</v>
      </c>
      <c r="G18" s="1">
        <v>0.57503000000000004</v>
      </c>
      <c r="H18" s="1">
        <v>1.0068603904556046</v>
      </c>
      <c r="I18" s="1">
        <f t="shared" si="0"/>
        <v>0.99318635381763276</v>
      </c>
      <c r="J18" s="1">
        <f>((1.12)^(1/4))-1</f>
        <v>2.8737344722080227E-2</v>
      </c>
      <c r="K18" s="1">
        <f>((1.15)^(1/4))-1</f>
        <v>3.5558076341622114E-2</v>
      </c>
      <c r="L18" s="28">
        <f t="shared" si="1"/>
        <v>1.9603505472279823E-2</v>
      </c>
    </row>
    <row r="21" spans="1:16" x14ac:dyDescent="0.25">
      <c r="C21" s="10" t="s">
        <v>43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</row>
    <row r="23" spans="1:16" x14ac:dyDescent="0.25">
      <c r="A23" s="4" t="s">
        <v>5</v>
      </c>
      <c r="B23" s="5" t="s">
        <v>26</v>
      </c>
      <c r="C23" s="5" t="s">
        <v>36</v>
      </c>
      <c r="D23" s="5" t="s">
        <v>28</v>
      </c>
      <c r="E23" s="5" t="s">
        <v>29</v>
      </c>
      <c r="F23" s="5" t="s">
        <v>30</v>
      </c>
      <c r="G23" s="5" t="s">
        <v>31</v>
      </c>
      <c r="H23" s="5" t="s">
        <v>32</v>
      </c>
      <c r="I23" s="5" t="s">
        <v>33</v>
      </c>
      <c r="J23" s="5" t="s">
        <v>34</v>
      </c>
      <c r="K23" s="5" t="s">
        <v>35</v>
      </c>
      <c r="L23" s="6" t="s">
        <v>27</v>
      </c>
      <c r="N23" s="7" t="s">
        <v>37</v>
      </c>
      <c r="O23" s="1" t="s">
        <v>1</v>
      </c>
    </row>
    <row r="24" spans="1:16" x14ac:dyDescent="0.25">
      <c r="A24" s="3" t="s">
        <v>8</v>
      </c>
      <c r="B24" s="1"/>
      <c r="C24" s="1">
        <v>0.60714999999999997</v>
      </c>
      <c r="D24" s="1">
        <v>0.02</v>
      </c>
      <c r="E24" s="26">
        <v>0.77691699999999997</v>
      </c>
      <c r="F24" s="27">
        <v>-6.8333000000000005E-2</v>
      </c>
      <c r="G24" s="1">
        <v>0.56510000000000005</v>
      </c>
      <c r="H24" s="1">
        <v>1</v>
      </c>
      <c r="I24" s="1">
        <f t="shared" ref="I24:I39" si="2">1/H24</f>
        <v>1</v>
      </c>
      <c r="J24" s="1">
        <f>((1.42)^(1/4))-1</f>
        <v>9.162151352073411E-2</v>
      </c>
      <c r="K24" s="1">
        <v>5.7299999999999997E-2</v>
      </c>
      <c r="L24" s="28">
        <f t="shared" ref="L24:L39" si="3">((-G24)*D24*I24)+C24-(G24*I24)+(E24*EXP((D24+J24)*F24))-((E24*EXP((D24+K24)*F24))*I24)+((E24*EXP((D24+K24)*F24))*I24*(J24/(1+J24)))</f>
        <v>9.38019645551635E-2</v>
      </c>
      <c r="N24" s="8">
        <f>AVERAGE(L24:L27)</f>
        <v>6.1633714555163574E-2</v>
      </c>
      <c r="O24" s="1">
        <v>2016</v>
      </c>
    </row>
    <row r="25" spans="1:16" x14ac:dyDescent="0.25">
      <c r="A25" s="3" t="s">
        <v>9</v>
      </c>
      <c r="B25" s="1"/>
      <c r="C25" s="1">
        <v>0.60714999999999997</v>
      </c>
      <c r="D25" s="1">
        <v>0.02</v>
      </c>
      <c r="E25" s="26">
        <v>0.77691699999999997</v>
      </c>
      <c r="F25" s="27">
        <v>-6.8333000000000005E-2</v>
      </c>
      <c r="G25" s="1">
        <v>0.60714999999999997</v>
      </c>
      <c r="H25" s="1">
        <v>1</v>
      </c>
      <c r="I25" s="1">
        <f t="shared" si="2"/>
        <v>1</v>
      </c>
      <c r="J25" s="1">
        <f>((1.42)^(1/4))-1</f>
        <v>9.162151352073411E-2</v>
      </c>
      <c r="K25" s="1">
        <v>5.7299999999999997E-2</v>
      </c>
      <c r="L25" s="28">
        <f t="shared" si="3"/>
        <v>5.0910964555163599E-2</v>
      </c>
      <c r="N25" s="8">
        <f>AVERAGE(L28:L31)</f>
        <v>3.1854771513734677E-2</v>
      </c>
      <c r="O25" s="1">
        <v>2017</v>
      </c>
    </row>
    <row r="26" spans="1:16" x14ac:dyDescent="0.25">
      <c r="A26" s="3" t="s">
        <v>10</v>
      </c>
      <c r="B26" s="1"/>
      <c r="C26" s="1">
        <v>0.60714999999999997</v>
      </c>
      <c r="D26" s="1">
        <v>0.02</v>
      </c>
      <c r="E26" s="26">
        <v>0.77691699999999997</v>
      </c>
      <c r="F26" s="27">
        <v>-6.8333000000000005E-2</v>
      </c>
      <c r="G26" s="1">
        <v>0.60714999999999997</v>
      </c>
      <c r="H26" s="1">
        <v>1</v>
      </c>
      <c r="I26" s="1">
        <f t="shared" si="2"/>
        <v>1</v>
      </c>
      <c r="J26" s="1">
        <f>((1.42)^(1/4))-1</f>
        <v>9.162151352073411E-2</v>
      </c>
      <c r="K26" s="1">
        <v>5.7299999999999997E-2</v>
      </c>
      <c r="L26" s="28">
        <f t="shared" si="3"/>
        <v>5.0910964555163599E-2</v>
      </c>
      <c r="N26" s="8">
        <f>AVERAGE(L32:L35)</f>
        <v>1.2348012528123221E-2</v>
      </c>
      <c r="O26" s="1">
        <v>2018</v>
      </c>
    </row>
    <row r="27" spans="1:16" x14ac:dyDescent="0.25">
      <c r="A27" s="3" t="s">
        <v>11</v>
      </c>
      <c r="B27" s="1"/>
      <c r="C27" s="1">
        <v>0.60714999999999997</v>
      </c>
      <c r="D27" s="1">
        <v>0.02</v>
      </c>
      <c r="E27" s="26">
        <v>0.77691699999999997</v>
      </c>
      <c r="F27" s="27">
        <v>-6.8333000000000005E-2</v>
      </c>
      <c r="G27" s="1">
        <v>0.60714999999999997</v>
      </c>
      <c r="H27" s="1">
        <v>1</v>
      </c>
      <c r="I27" s="1">
        <f t="shared" si="2"/>
        <v>1</v>
      </c>
      <c r="J27" s="1">
        <f>((1.42)^(1/4))-1</f>
        <v>9.162151352073411E-2</v>
      </c>
      <c r="K27" s="1">
        <v>5.7299999999999997E-2</v>
      </c>
      <c r="L27" s="28">
        <f t="shared" si="3"/>
        <v>5.0910964555163599E-2</v>
      </c>
      <c r="N27" s="8">
        <f>AVERAGE(L36:L39)</f>
        <v>5.3400300667636041E-3</v>
      </c>
      <c r="O27" s="1">
        <v>2019</v>
      </c>
    </row>
    <row r="28" spans="1:16" x14ac:dyDescent="0.25">
      <c r="A28" s="3" t="s">
        <v>12</v>
      </c>
      <c r="B28" s="1"/>
      <c r="C28" s="1">
        <v>0.60867000000000004</v>
      </c>
      <c r="D28" s="1">
        <v>0.02</v>
      </c>
      <c r="E28" s="26">
        <v>0.77691699999999997</v>
      </c>
      <c r="F28" s="27">
        <v>-6.8333000000000005E-2</v>
      </c>
      <c r="G28" s="1">
        <v>0.60714999999999997</v>
      </c>
      <c r="H28" s="1">
        <v>1</v>
      </c>
      <c r="I28" s="1">
        <f t="shared" si="2"/>
        <v>1</v>
      </c>
      <c r="J28" s="1">
        <f>((1.25)^(1/4))-1</f>
        <v>5.7371263440564091E-2</v>
      </c>
      <c r="K28" s="1">
        <f>((1.42)^(1/4))-1</f>
        <v>9.162151352073411E-2</v>
      </c>
      <c r="L28" s="28">
        <f t="shared" si="3"/>
        <v>3.3017571513734724E-2</v>
      </c>
    </row>
    <row r="29" spans="1:16" x14ac:dyDescent="0.25">
      <c r="A29" s="3" t="s">
        <v>13</v>
      </c>
      <c r="B29" s="1"/>
      <c r="C29" s="1">
        <v>0.60867000000000004</v>
      </c>
      <c r="D29" s="1">
        <v>0.02</v>
      </c>
      <c r="E29" s="26">
        <v>0.77691699999999997</v>
      </c>
      <c r="F29" s="27">
        <v>-6.8333000000000005E-2</v>
      </c>
      <c r="G29" s="1">
        <v>0.60867000000000004</v>
      </c>
      <c r="H29" s="1">
        <v>1</v>
      </c>
      <c r="I29" s="1">
        <f t="shared" si="2"/>
        <v>1</v>
      </c>
      <c r="J29" s="1">
        <f>((1.25)^(1/4))-1</f>
        <v>5.7371263440564091E-2</v>
      </c>
      <c r="K29" s="1">
        <f>((1.42)^(1/4))-1</f>
        <v>9.162151352073411E-2</v>
      </c>
      <c r="L29" s="28">
        <f t="shared" si="3"/>
        <v>3.1467171513734661E-2</v>
      </c>
    </row>
    <row r="30" spans="1:16" x14ac:dyDescent="0.25">
      <c r="A30" s="3" t="s">
        <v>14</v>
      </c>
      <c r="B30" s="1"/>
      <c r="C30" s="1">
        <v>0.60867000000000004</v>
      </c>
      <c r="D30" s="1">
        <v>0.02</v>
      </c>
      <c r="E30" s="26">
        <v>0.77691699999999997</v>
      </c>
      <c r="F30" s="27">
        <v>-6.8333000000000005E-2</v>
      </c>
      <c r="G30" s="1">
        <v>0.60867000000000004</v>
      </c>
      <c r="H30" s="1">
        <v>1</v>
      </c>
      <c r="I30" s="1">
        <f t="shared" si="2"/>
        <v>1</v>
      </c>
      <c r="J30" s="1">
        <f>((1.25)^(1/4))-1</f>
        <v>5.7371263440564091E-2</v>
      </c>
      <c r="K30" s="1">
        <f>((1.42)^(1/4))-1</f>
        <v>9.162151352073411E-2</v>
      </c>
      <c r="L30" s="28">
        <f t="shared" si="3"/>
        <v>3.1467171513734661E-2</v>
      </c>
    </row>
    <row r="31" spans="1:16" x14ac:dyDescent="0.25">
      <c r="A31" s="3" t="s">
        <v>15</v>
      </c>
      <c r="B31" s="1"/>
      <c r="C31" s="1">
        <v>0.60867000000000004</v>
      </c>
      <c r="D31" s="1">
        <v>0.02</v>
      </c>
      <c r="E31" s="26">
        <v>0.77691699999999997</v>
      </c>
      <c r="F31" s="27">
        <v>-6.8333000000000005E-2</v>
      </c>
      <c r="G31" s="1">
        <v>0.60867000000000004</v>
      </c>
      <c r="H31" s="1">
        <v>1</v>
      </c>
      <c r="I31" s="1">
        <f t="shared" si="2"/>
        <v>1</v>
      </c>
      <c r="J31" s="1">
        <f>((1.25)^(1/4))-1</f>
        <v>5.7371263440564091E-2</v>
      </c>
      <c r="K31" s="1">
        <f>((1.42)^(1/4))-1</f>
        <v>9.162151352073411E-2</v>
      </c>
      <c r="L31" s="28">
        <f t="shared" si="3"/>
        <v>3.1467171513734661E-2</v>
      </c>
    </row>
    <row r="32" spans="1:16" x14ac:dyDescent="0.25">
      <c r="A32" s="3" t="s">
        <v>16</v>
      </c>
      <c r="B32" s="1"/>
      <c r="C32" s="1">
        <v>0.59519</v>
      </c>
      <c r="D32" s="1">
        <v>0.02</v>
      </c>
      <c r="E32" s="26">
        <v>0.77691699999999997</v>
      </c>
      <c r="F32" s="27">
        <v>-6.8333000000000005E-2</v>
      </c>
      <c r="G32" s="1">
        <v>0.60867000000000004</v>
      </c>
      <c r="H32" s="1">
        <v>1</v>
      </c>
      <c r="I32" s="1">
        <f t="shared" si="2"/>
        <v>1</v>
      </c>
      <c r="J32" s="1">
        <f>((1.15)^(1/4))-1</f>
        <v>3.5558076341622114E-2</v>
      </c>
      <c r="K32" s="1">
        <f>((1.25)^(1/4))-1</f>
        <v>5.7371263440564091E-2</v>
      </c>
      <c r="L32" s="28">
        <f t="shared" si="3"/>
        <v>2.0358125281231994E-3</v>
      </c>
    </row>
    <row r="33" spans="1:15" x14ac:dyDescent="0.25">
      <c r="A33" s="3" t="s">
        <v>17</v>
      </c>
      <c r="B33" s="1"/>
      <c r="C33" s="1">
        <v>0.59519</v>
      </c>
      <c r="D33" s="1">
        <v>0.02</v>
      </c>
      <c r="E33" s="26">
        <v>0.77691699999999997</v>
      </c>
      <c r="F33" s="27">
        <v>-6.8333000000000005E-2</v>
      </c>
      <c r="G33" s="1">
        <v>0.59519</v>
      </c>
      <c r="H33" s="1">
        <v>1</v>
      </c>
      <c r="I33" s="1">
        <f t="shared" si="2"/>
        <v>1</v>
      </c>
      <c r="J33" s="1">
        <f>((1.15)^(1/4))-1</f>
        <v>3.5558076341622114E-2</v>
      </c>
      <c r="K33" s="1">
        <f>((1.25)^(1/4))-1</f>
        <v>5.7371263440564091E-2</v>
      </c>
      <c r="L33" s="28">
        <f t="shared" si="3"/>
        <v>1.5785412528123228E-2</v>
      </c>
    </row>
    <row r="34" spans="1:15" x14ac:dyDescent="0.25">
      <c r="A34" s="3" t="s">
        <v>18</v>
      </c>
      <c r="B34" s="1"/>
      <c r="C34" s="1">
        <v>0.59519</v>
      </c>
      <c r="D34" s="1">
        <v>0.02</v>
      </c>
      <c r="E34" s="26">
        <v>0.77691699999999997</v>
      </c>
      <c r="F34" s="27">
        <v>-6.8333000000000005E-2</v>
      </c>
      <c r="G34" s="1">
        <v>0.59519</v>
      </c>
      <c r="H34" s="1">
        <v>1</v>
      </c>
      <c r="I34" s="1">
        <f t="shared" si="2"/>
        <v>1</v>
      </c>
      <c r="J34" s="1">
        <f>((1.15)^(1/4))-1</f>
        <v>3.5558076341622114E-2</v>
      </c>
      <c r="K34" s="1">
        <f>((1.25)^(1/4))-1</f>
        <v>5.7371263440564091E-2</v>
      </c>
      <c r="L34" s="28">
        <f t="shared" si="3"/>
        <v>1.5785412528123228E-2</v>
      </c>
    </row>
    <row r="35" spans="1:15" x14ac:dyDescent="0.25">
      <c r="A35" s="3" t="s">
        <v>19</v>
      </c>
      <c r="B35" s="1"/>
      <c r="C35" s="1">
        <v>0.59519</v>
      </c>
      <c r="D35" s="1">
        <v>0.02</v>
      </c>
      <c r="E35" s="26">
        <v>0.77691699999999997</v>
      </c>
      <c r="F35" s="27">
        <v>-6.8333000000000005E-2</v>
      </c>
      <c r="G35" s="1">
        <v>0.59519</v>
      </c>
      <c r="H35" s="1">
        <v>1</v>
      </c>
      <c r="I35" s="1">
        <f t="shared" si="2"/>
        <v>1</v>
      </c>
      <c r="J35" s="1">
        <f>((1.15)^(1/4))-1</f>
        <v>3.5558076341622114E-2</v>
      </c>
      <c r="K35" s="1">
        <f>((1.25)^(1/4))-1</f>
        <v>5.7371263440564091E-2</v>
      </c>
      <c r="L35" s="28">
        <f t="shared" si="3"/>
        <v>1.5785412528123228E-2</v>
      </c>
    </row>
    <row r="36" spans="1:15" x14ac:dyDescent="0.25">
      <c r="A36" s="3" t="s">
        <v>20</v>
      </c>
      <c r="B36" s="1"/>
      <c r="C36" s="1">
        <v>0.57503000000000004</v>
      </c>
      <c r="D36" s="1">
        <v>0.02</v>
      </c>
      <c r="E36" s="26">
        <v>0.77691699999999997</v>
      </c>
      <c r="F36" s="27">
        <v>-6.8333000000000005E-2</v>
      </c>
      <c r="G36" s="1">
        <v>0.59519</v>
      </c>
      <c r="H36" s="1">
        <v>1</v>
      </c>
      <c r="I36" s="1">
        <f t="shared" si="2"/>
        <v>1</v>
      </c>
      <c r="J36" s="1">
        <f>((1.12)^(1/4))-1</f>
        <v>2.8737344722080227E-2</v>
      </c>
      <c r="K36" s="1">
        <f>((1.15)^(1/4))-1</f>
        <v>3.5558076341622114E-2</v>
      </c>
      <c r="L36" s="28">
        <f t="shared" si="3"/>
        <v>-1.0082369933236399E-2</v>
      </c>
    </row>
    <row r="37" spans="1:15" x14ac:dyDescent="0.25">
      <c r="A37" s="3" t="s">
        <v>21</v>
      </c>
      <c r="B37" s="1"/>
      <c r="C37" s="1">
        <v>0.57503000000000004</v>
      </c>
      <c r="D37" s="1">
        <v>0.02</v>
      </c>
      <c r="E37" s="26">
        <v>0.77691699999999997</v>
      </c>
      <c r="F37" s="27">
        <v>-6.8333000000000005E-2</v>
      </c>
      <c r="G37" s="1">
        <v>0.57503000000000004</v>
      </c>
      <c r="H37" s="1">
        <v>1</v>
      </c>
      <c r="I37" s="1">
        <f t="shared" si="2"/>
        <v>1</v>
      </c>
      <c r="J37" s="1">
        <f>((1.12)^(1/4))-1</f>
        <v>2.8737344722080227E-2</v>
      </c>
      <c r="K37" s="1">
        <f>((1.15)^(1/4))-1</f>
        <v>3.5558076341622114E-2</v>
      </c>
      <c r="L37" s="28">
        <f t="shared" si="3"/>
        <v>1.0480830066763605E-2</v>
      </c>
    </row>
    <row r="38" spans="1:15" x14ac:dyDescent="0.25">
      <c r="A38" s="3" t="s">
        <v>22</v>
      </c>
      <c r="B38" s="1"/>
      <c r="C38" s="1">
        <v>0.57503000000000004</v>
      </c>
      <c r="D38" s="1">
        <v>0.02</v>
      </c>
      <c r="E38" s="26">
        <v>0.77691699999999997</v>
      </c>
      <c r="F38" s="27">
        <v>-6.8333000000000005E-2</v>
      </c>
      <c r="G38" s="1">
        <v>0.57503000000000004</v>
      </c>
      <c r="H38" s="1">
        <v>1</v>
      </c>
      <c r="I38" s="1">
        <f t="shared" si="2"/>
        <v>1</v>
      </c>
      <c r="J38" s="1">
        <f>((1.12)^(1/4))-1</f>
        <v>2.8737344722080227E-2</v>
      </c>
      <c r="K38" s="1">
        <f>((1.15)^(1/4))-1</f>
        <v>3.5558076341622114E-2</v>
      </c>
      <c r="L38" s="28">
        <f t="shared" si="3"/>
        <v>1.0480830066763605E-2</v>
      </c>
    </row>
    <row r="39" spans="1:15" x14ac:dyDescent="0.25">
      <c r="A39" s="3" t="s">
        <v>23</v>
      </c>
      <c r="B39" s="1"/>
      <c r="C39" s="1">
        <v>0.57503000000000004</v>
      </c>
      <c r="D39" s="1">
        <v>0.02</v>
      </c>
      <c r="E39" s="26">
        <v>0.77691699999999997</v>
      </c>
      <c r="F39" s="27">
        <v>-6.8333000000000005E-2</v>
      </c>
      <c r="G39" s="1">
        <v>0.57503000000000004</v>
      </c>
      <c r="H39" s="1">
        <v>1</v>
      </c>
      <c r="I39" s="1">
        <f t="shared" si="2"/>
        <v>1</v>
      </c>
      <c r="J39" s="1">
        <f>((1.12)^(1/4))-1</f>
        <v>2.8737344722080227E-2</v>
      </c>
      <c r="K39" s="1">
        <f>((1.15)^(1/4))-1</f>
        <v>3.5558076341622114E-2</v>
      </c>
      <c r="L39" s="28">
        <f t="shared" si="3"/>
        <v>1.0480830066763605E-2</v>
      </c>
    </row>
    <row r="41" spans="1:15" x14ac:dyDescent="0.25">
      <c r="B41" s="39" t="s">
        <v>50</v>
      </c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</row>
    <row r="43" spans="1:15" x14ac:dyDescent="0.25">
      <c r="A43" s="4" t="s">
        <v>5</v>
      </c>
      <c r="B43" s="5" t="s">
        <v>26</v>
      </c>
      <c r="C43" s="5" t="s">
        <v>36</v>
      </c>
      <c r="D43" s="5" t="s">
        <v>28</v>
      </c>
      <c r="E43" s="5" t="s">
        <v>29</v>
      </c>
      <c r="F43" s="5" t="s">
        <v>30</v>
      </c>
      <c r="G43" s="5" t="s">
        <v>31</v>
      </c>
      <c r="H43" s="5" t="s">
        <v>32</v>
      </c>
      <c r="I43" s="5" t="s">
        <v>33</v>
      </c>
      <c r="J43" s="5" t="s">
        <v>34</v>
      </c>
      <c r="K43" s="5" t="s">
        <v>35</v>
      </c>
      <c r="L43" s="6" t="s">
        <v>27</v>
      </c>
      <c r="N43" s="7" t="s">
        <v>37</v>
      </c>
      <c r="O43" s="1" t="s">
        <v>1</v>
      </c>
    </row>
    <row r="44" spans="1:15" x14ac:dyDescent="0.25">
      <c r="A44" s="3" t="s">
        <v>8</v>
      </c>
      <c r="B44" s="1"/>
      <c r="C44" s="1">
        <v>0.60714999999999997</v>
      </c>
      <c r="D44" s="1">
        <v>0.02</v>
      </c>
      <c r="E44" s="26">
        <v>0.77691699999999997</v>
      </c>
      <c r="F44" s="27">
        <v>-6.8333000000000005E-2</v>
      </c>
      <c r="G44" s="1">
        <v>0.56510000000000005</v>
      </c>
      <c r="H44">
        <v>0.99924915477038523</v>
      </c>
      <c r="I44" s="1">
        <f t="shared" ref="I44:I59" si="4">1/H44</f>
        <v>1.0007514094217946</v>
      </c>
      <c r="J44" s="1">
        <f>((1.42)^(1/4))-1</f>
        <v>9.162151352073411E-2</v>
      </c>
      <c r="K44" s="1">
        <v>5.7299999999999997E-2</v>
      </c>
      <c r="L44" s="28">
        <f t="shared" ref="L44:L59" si="5">((-G44)*D44*I44)+C44-(G44*I44)+(E44*EXP((D44+J44)*F44))-((E44*EXP((D44+K44)*F44))*I44)+((E44*EXP((D44+K44)*F44))*I44*(J44/(1+J44)))</f>
        <v>9.2836883076205412E-2</v>
      </c>
      <c r="N44" s="8">
        <f>AVERAGE(L44:L47)</f>
        <v>6.0644461550072831E-2</v>
      </c>
      <c r="O44" s="1">
        <v>2016</v>
      </c>
    </row>
    <row r="45" spans="1:15" x14ac:dyDescent="0.25">
      <c r="A45" s="3" t="s">
        <v>9</v>
      </c>
      <c r="B45" s="1"/>
      <c r="C45" s="1">
        <v>0.60714999999999997</v>
      </c>
      <c r="D45" s="1">
        <v>0.02</v>
      </c>
      <c r="E45" s="26">
        <v>0.77691699999999997</v>
      </c>
      <c r="F45" s="27">
        <v>-6.8333000000000005E-2</v>
      </c>
      <c r="G45" s="1">
        <v>0.60714999999999997</v>
      </c>
      <c r="H45">
        <v>0.99924915477038523</v>
      </c>
      <c r="I45" s="1">
        <f t="shared" si="4"/>
        <v>1.0007514094217946</v>
      </c>
      <c r="J45" s="1">
        <f>((1.42)^(1/4))-1</f>
        <v>9.162151352073411E-2</v>
      </c>
      <c r="K45" s="1">
        <v>5.7299999999999997E-2</v>
      </c>
      <c r="L45" s="28">
        <f t="shared" si="5"/>
        <v>4.9913654374695304E-2</v>
      </c>
      <c r="N45" s="8">
        <f>AVERAGE(L48:L51)</f>
        <v>4.4057982211078123E-2</v>
      </c>
      <c r="O45" s="1">
        <v>2017</v>
      </c>
    </row>
    <row r="46" spans="1:15" x14ac:dyDescent="0.25">
      <c r="A46" s="3" t="s">
        <v>10</v>
      </c>
      <c r="B46" s="1"/>
      <c r="C46" s="1">
        <v>0.60714999999999997</v>
      </c>
      <c r="D46" s="1">
        <v>0.02</v>
      </c>
      <c r="E46" s="26">
        <v>0.77691699999999997</v>
      </c>
      <c r="F46" s="27">
        <v>-6.8333000000000005E-2</v>
      </c>
      <c r="G46" s="1">
        <v>0.60714999999999997</v>
      </c>
      <c r="H46">
        <v>0.99924915477038523</v>
      </c>
      <c r="I46" s="1">
        <f t="shared" si="4"/>
        <v>1.0007514094217946</v>
      </c>
      <c r="J46" s="1">
        <f>((1.42)^(1/4))-1</f>
        <v>9.162151352073411E-2</v>
      </c>
      <c r="K46" s="1">
        <v>5.7299999999999997E-2</v>
      </c>
      <c r="L46" s="28">
        <f t="shared" si="5"/>
        <v>4.9913654374695304E-2</v>
      </c>
      <c r="N46" s="8">
        <f>AVERAGE(L52:L55)</f>
        <v>2.2337514311283717E-2</v>
      </c>
      <c r="O46" s="1">
        <v>2018</v>
      </c>
    </row>
    <row r="47" spans="1:15" x14ac:dyDescent="0.25">
      <c r="A47" s="3" t="s">
        <v>11</v>
      </c>
      <c r="B47" s="1"/>
      <c r="C47" s="1">
        <v>0.60714999999999997</v>
      </c>
      <c r="D47" s="1">
        <v>0.02</v>
      </c>
      <c r="E47" s="26">
        <v>0.77691699999999997</v>
      </c>
      <c r="F47" s="27">
        <v>-6.8333000000000005E-2</v>
      </c>
      <c r="G47" s="1">
        <v>0.60714999999999997</v>
      </c>
      <c r="H47">
        <v>0.99924915477038523</v>
      </c>
      <c r="I47" s="1">
        <f t="shared" si="4"/>
        <v>1.0007514094217946</v>
      </c>
      <c r="J47" s="1">
        <f>((1.42)^(1/4))-1</f>
        <v>9.162151352073411E-2</v>
      </c>
      <c r="K47" s="1">
        <v>5.7299999999999997E-2</v>
      </c>
      <c r="L47" s="28">
        <f t="shared" si="5"/>
        <v>4.9913654374695304E-2</v>
      </c>
      <c r="N47" s="8">
        <f>AVERAGE(L56:L59)</f>
        <v>1.523535710757894E-2</v>
      </c>
      <c r="O47" s="1">
        <v>2019</v>
      </c>
    </row>
    <row r="48" spans="1:15" x14ac:dyDescent="0.25">
      <c r="A48" s="3" t="s">
        <v>12</v>
      </c>
      <c r="B48" s="1"/>
      <c r="C48" s="1">
        <v>0.60867000000000004</v>
      </c>
      <c r="D48" s="1">
        <v>0.02</v>
      </c>
      <c r="E48" s="26">
        <v>0.77691699999999997</v>
      </c>
      <c r="F48" s="27">
        <v>-6.8333000000000005E-2</v>
      </c>
      <c r="G48" s="1">
        <v>0.60714999999999997</v>
      </c>
      <c r="H48">
        <v>1.009124357771666</v>
      </c>
      <c r="I48" s="1">
        <f t="shared" si="4"/>
        <v>0.9909581433632082</v>
      </c>
      <c r="J48" s="1">
        <f>((1.25)^(1/4))-1</f>
        <v>5.7371263440564091E-2</v>
      </c>
      <c r="K48" s="1">
        <f>((1.42)^(1/4))-1</f>
        <v>9.162151352073411E-2</v>
      </c>
      <c r="L48" s="28">
        <f t="shared" si="5"/>
        <v>4.5210268340180854E-2</v>
      </c>
    </row>
    <row r="49" spans="1:12" x14ac:dyDescent="0.25">
      <c r="A49" s="3" t="s">
        <v>13</v>
      </c>
      <c r="B49" s="1"/>
      <c r="C49" s="1">
        <v>0.60867000000000004</v>
      </c>
      <c r="D49" s="1">
        <v>0.02</v>
      </c>
      <c r="E49" s="26">
        <v>0.77691699999999997</v>
      </c>
      <c r="F49" s="27">
        <v>-6.8333000000000005E-2</v>
      </c>
      <c r="G49" s="1">
        <v>0.60867000000000004</v>
      </c>
      <c r="H49">
        <v>1.009124357771666</v>
      </c>
      <c r="I49" s="1">
        <f t="shared" si="4"/>
        <v>0.9909581433632082</v>
      </c>
      <c r="J49" s="1">
        <f>((1.25)^(1/4))-1</f>
        <v>5.7371263440564091E-2</v>
      </c>
      <c r="K49" s="1">
        <f>((1.42)^(1/4))-1</f>
        <v>9.162151352073411E-2</v>
      </c>
      <c r="L49" s="28">
        <f t="shared" si="5"/>
        <v>4.3673886834710546E-2</v>
      </c>
    </row>
    <row r="50" spans="1:12" x14ac:dyDescent="0.25">
      <c r="A50" s="3" t="s">
        <v>14</v>
      </c>
      <c r="B50" s="1"/>
      <c r="C50" s="1">
        <v>0.60867000000000004</v>
      </c>
      <c r="D50" s="1">
        <v>0.02</v>
      </c>
      <c r="E50" s="26">
        <v>0.77691699999999997</v>
      </c>
      <c r="F50" s="27">
        <v>-6.8333000000000005E-2</v>
      </c>
      <c r="G50" s="1">
        <v>0.60867000000000004</v>
      </c>
      <c r="H50">
        <v>1.009124357771666</v>
      </c>
      <c r="I50" s="1">
        <f t="shared" si="4"/>
        <v>0.9909581433632082</v>
      </c>
      <c r="J50" s="1">
        <f>((1.25)^(1/4))-1</f>
        <v>5.7371263440564091E-2</v>
      </c>
      <c r="K50" s="1">
        <f>((1.42)^(1/4))-1</f>
        <v>9.162151352073411E-2</v>
      </c>
      <c r="L50" s="28">
        <f t="shared" si="5"/>
        <v>4.3673886834710546E-2</v>
      </c>
    </row>
    <row r="51" spans="1:12" x14ac:dyDescent="0.25">
      <c r="A51" s="3" t="s">
        <v>15</v>
      </c>
      <c r="B51" s="1"/>
      <c r="C51" s="1">
        <v>0.60867000000000004</v>
      </c>
      <c r="D51" s="1">
        <v>0.02</v>
      </c>
      <c r="E51" s="26">
        <v>0.77691699999999997</v>
      </c>
      <c r="F51" s="27">
        <v>-6.8333000000000005E-2</v>
      </c>
      <c r="G51" s="1">
        <v>0.60867000000000004</v>
      </c>
      <c r="H51">
        <v>1.009124357771666</v>
      </c>
      <c r="I51" s="1">
        <f t="shared" si="4"/>
        <v>0.9909581433632082</v>
      </c>
      <c r="J51" s="1">
        <f>((1.25)^(1/4))-1</f>
        <v>5.7371263440564091E-2</v>
      </c>
      <c r="K51" s="1">
        <f>((1.42)^(1/4))-1</f>
        <v>9.162151352073411E-2</v>
      </c>
      <c r="L51" s="28">
        <f t="shared" si="5"/>
        <v>4.3673886834710546E-2</v>
      </c>
    </row>
    <row r="52" spans="1:12" x14ac:dyDescent="0.25">
      <c r="A52" s="3" t="s">
        <v>16</v>
      </c>
      <c r="B52" s="1"/>
      <c r="C52" s="1">
        <v>0.59519</v>
      </c>
      <c r="D52" s="1">
        <v>0.02</v>
      </c>
      <c r="E52" s="26">
        <v>0.77691699999999997</v>
      </c>
      <c r="F52" s="27">
        <v>-6.8333000000000005E-2</v>
      </c>
      <c r="G52" s="1">
        <v>0.60867000000000004</v>
      </c>
      <c r="H52">
        <v>1.0074170717777329</v>
      </c>
      <c r="I52" s="1">
        <f t="shared" si="4"/>
        <v>0.99263753614513961</v>
      </c>
      <c r="J52" s="1">
        <f>((1.15)^(1/4))-1</f>
        <v>3.5558076341622114E-2</v>
      </c>
      <c r="K52" s="1">
        <f>((1.25)^(1/4))-1</f>
        <v>5.7371263440564091E-2</v>
      </c>
      <c r="L52" s="28">
        <f t="shared" si="5"/>
        <v>1.210123751104774E-2</v>
      </c>
    </row>
    <row r="53" spans="1:12" x14ac:dyDescent="0.25">
      <c r="A53" s="3" t="s">
        <v>17</v>
      </c>
      <c r="B53" s="1"/>
      <c r="C53" s="1">
        <v>0.59519</v>
      </c>
      <c r="D53" s="1">
        <v>0.02</v>
      </c>
      <c r="E53" s="26">
        <v>0.77691699999999997</v>
      </c>
      <c r="F53" s="27">
        <v>-6.8333000000000005E-2</v>
      </c>
      <c r="G53" s="1">
        <v>0.59519</v>
      </c>
      <c r="H53">
        <v>1.0074170717777329</v>
      </c>
      <c r="I53" s="1">
        <f t="shared" si="4"/>
        <v>0.99263753614513961</v>
      </c>
      <c r="J53" s="1">
        <f>((1.15)^(1/4))-1</f>
        <v>3.5558076341622114E-2</v>
      </c>
      <c r="K53" s="1">
        <f>((1.25)^(1/4))-1</f>
        <v>5.7371263440564091E-2</v>
      </c>
      <c r="L53" s="28">
        <f t="shared" si="5"/>
        <v>2.5749606578029043E-2</v>
      </c>
    </row>
    <row r="54" spans="1:12" x14ac:dyDescent="0.25">
      <c r="A54" s="3" t="s">
        <v>18</v>
      </c>
      <c r="B54" s="1"/>
      <c r="C54" s="1">
        <v>0.59519</v>
      </c>
      <c r="D54" s="1">
        <v>0.02</v>
      </c>
      <c r="E54" s="26">
        <v>0.77691699999999997</v>
      </c>
      <c r="F54" s="27">
        <v>-6.8333000000000005E-2</v>
      </c>
      <c r="G54" s="1">
        <v>0.59519</v>
      </c>
      <c r="H54">
        <v>1.0074170717777329</v>
      </c>
      <c r="I54" s="1">
        <f t="shared" si="4"/>
        <v>0.99263753614513961</v>
      </c>
      <c r="J54" s="1">
        <f>((1.15)^(1/4))-1</f>
        <v>3.5558076341622114E-2</v>
      </c>
      <c r="K54" s="1">
        <f>((1.25)^(1/4))-1</f>
        <v>5.7371263440564091E-2</v>
      </c>
      <c r="L54" s="28">
        <f t="shared" si="5"/>
        <v>2.5749606578029043E-2</v>
      </c>
    </row>
    <row r="55" spans="1:12" x14ac:dyDescent="0.25">
      <c r="A55" s="3" t="s">
        <v>19</v>
      </c>
      <c r="B55" s="1"/>
      <c r="C55" s="1">
        <v>0.59519</v>
      </c>
      <c r="D55" s="1">
        <v>0.02</v>
      </c>
      <c r="E55" s="26">
        <v>0.77691699999999997</v>
      </c>
      <c r="F55" s="27">
        <v>-6.8333000000000005E-2</v>
      </c>
      <c r="G55" s="1">
        <v>0.59519</v>
      </c>
      <c r="H55">
        <v>1.0074170717777329</v>
      </c>
      <c r="I55" s="1">
        <f t="shared" si="4"/>
        <v>0.99263753614513961</v>
      </c>
      <c r="J55" s="1">
        <f>((1.15)^(1/4))-1</f>
        <v>3.5558076341622114E-2</v>
      </c>
      <c r="K55" s="1">
        <f>((1.25)^(1/4))-1</f>
        <v>5.7371263440564091E-2</v>
      </c>
      <c r="L55" s="28">
        <f t="shared" si="5"/>
        <v>2.5749606578029043E-2</v>
      </c>
    </row>
    <row r="56" spans="1:12" x14ac:dyDescent="0.25">
      <c r="A56" s="3" t="s">
        <v>20</v>
      </c>
      <c r="B56" s="1"/>
      <c r="C56" s="1">
        <v>0.57503000000000004</v>
      </c>
      <c r="D56" s="1">
        <v>0.02</v>
      </c>
      <c r="E56" s="26">
        <v>0.77691699999999997</v>
      </c>
      <c r="F56" s="27">
        <v>-6.8333000000000005E-2</v>
      </c>
      <c r="G56" s="1">
        <v>0.59519</v>
      </c>
      <c r="H56">
        <v>1.0074170717777329</v>
      </c>
      <c r="I56" s="1">
        <f t="shared" si="4"/>
        <v>0.99263753614513961</v>
      </c>
      <c r="J56" s="1">
        <f>((1.12)^(1/4))-1</f>
        <v>2.8737344722080227E-2</v>
      </c>
      <c r="K56" s="1">
        <f>((1.15)^(1/4))-1</f>
        <v>3.5558076341622114E-2</v>
      </c>
      <c r="L56" s="28">
        <f t="shared" si="5"/>
        <v>-7.3496029865848661E-5</v>
      </c>
    </row>
    <row r="57" spans="1:12" x14ac:dyDescent="0.25">
      <c r="A57" s="3" t="s">
        <v>21</v>
      </c>
      <c r="B57" s="1"/>
      <c r="C57" s="1">
        <v>0.57503000000000004</v>
      </c>
      <c r="D57" s="1">
        <v>0.02</v>
      </c>
      <c r="E57" s="26">
        <v>0.77691699999999997</v>
      </c>
      <c r="F57" s="27">
        <v>-6.8333000000000005E-2</v>
      </c>
      <c r="G57" s="1">
        <v>0.57503000000000004</v>
      </c>
      <c r="H57">
        <v>1.0074170717777329</v>
      </c>
      <c r="I57" s="1">
        <f t="shared" si="4"/>
        <v>0.99263753614513961</v>
      </c>
      <c r="J57" s="1">
        <f>((1.12)^(1/4))-1</f>
        <v>2.8737344722080227E-2</v>
      </c>
      <c r="K57" s="1">
        <f>((1.15)^(1/4))-1</f>
        <v>3.5558076341622114E-2</v>
      </c>
      <c r="L57" s="28">
        <f t="shared" si="5"/>
        <v>2.033830815339387E-2</v>
      </c>
    </row>
    <row r="58" spans="1:12" x14ac:dyDescent="0.25">
      <c r="A58" s="3" t="s">
        <v>22</v>
      </c>
      <c r="B58" s="1"/>
      <c r="C58" s="1">
        <v>0.57503000000000004</v>
      </c>
      <c r="D58" s="1">
        <v>0.02</v>
      </c>
      <c r="E58" s="26">
        <v>0.77691699999999997</v>
      </c>
      <c r="F58" s="27">
        <v>-6.8333000000000005E-2</v>
      </c>
      <c r="G58" s="1">
        <v>0.57503000000000004</v>
      </c>
      <c r="H58">
        <v>1.0074170717777329</v>
      </c>
      <c r="I58" s="1">
        <f t="shared" si="4"/>
        <v>0.99263753614513961</v>
      </c>
      <c r="J58" s="1">
        <f>((1.12)^(1/4))-1</f>
        <v>2.8737344722080227E-2</v>
      </c>
      <c r="K58" s="1">
        <f>((1.15)^(1/4))-1</f>
        <v>3.5558076341622114E-2</v>
      </c>
      <c r="L58" s="28">
        <f t="shared" si="5"/>
        <v>2.033830815339387E-2</v>
      </c>
    </row>
    <row r="59" spans="1:12" x14ac:dyDescent="0.25">
      <c r="A59" s="3" t="s">
        <v>23</v>
      </c>
      <c r="B59" s="1"/>
      <c r="C59" s="1">
        <v>0.57503000000000004</v>
      </c>
      <c r="D59" s="1">
        <v>0.02</v>
      </c>
      <c r="E59" s="26">
        <v>0.77691699999999997</v>
      </c>
      <c r="F59" s="27">
        <v>-6.8333000000000005E-2</v>
      </c>
      <c r="G59" s="1">
        <v>0.57503000000000004</v>
      </c>
      <c r="H59">
        <v>1.0074170717777329</v>
      </c>
      <c r="I59" s="1">
        <f t="shared" si="4"/>
        <v>0.99263753614513961</v>
      </c>
      <c r="J59" s="1">
        <f>((1.12)^(1/4))-1</f>
        <v>2.8737344722080227E-2</v>
      </c>
      <c r="K59" s="1">
        <f>((1.15)^(1/4))-1</f>
        <v>3.5558076341622114E-2</v>
      </c>
      <c r="L59" s="28">
        <f t="shared" si="5"/>
        <v>2.033830815339387E-2</v>
      </c>
    </row>
    <row r="60" spans="1:12" x14ac:dyDescent="0.25">
      <c r="B60" t="s">
        <v>52</v>
      </c>
      <c r="C60" t="s">
        <v>53</v>
      </c>
      <c r="D60" t="s">
        <v>55</v>
      </c>
    </row>
    <row r="61" spans="1:12" x14ac:dyDescent="0.25">
      <c r="A61" s="3" t="s">
        <v>8</v>
      </c>
      <c r="B61" s="29">
        <v>9.05472952699483E-2</v>
      </c>
      <c r="C61" s="29">
        <v>9.2836883076205412E-2</v>
      </c>
      <c r="D61" s="29">
        <v>9.38019645551635E-2</v>
      </c>
    </row>
    <row r="62" spans="1:12" x14ac:dyDescent="0.25">
      <c r="A62" s="3" t="s">
        <v>9</v>
      </c>
      <c r="B62" s="29">
        <v>4.7547606245037274E-2</v>
      </c>
      <c r="C62" s="29">
        <v>4.9913654374695304E-2</v>
      </c>
      <c r="D62" s="29">
        <v>5.0910964555163599E-2</v>
      </c>
    </row>
    <row r="63" spans="1:12" x14ac:dyDescent="0.25">
      <c r="A63" s="3" t="s">
        <v>10</v>
      </c>
      <c r="B63" s="29">
        <v>4.7547606245037274E-2</v>
      </c>
      <c r="C63" s="29">
        <v>4.9913654374695304E-2</v>
      </c>
      <c r="D63" s="29">
        <v>5.0910964555163599E-2</v>
      </c>
    </row>
    <row r="64" spans="1:12" x14ac:dyDescent="0.25">
      <c r="A64" s="3" t="s">
        <v>11</v>
      </c>
      <c r="B64" s="29">
        <v>4.7547606245037274E-2</v>
      </c>
      <c r="C64" s="29">
        <v>4.9913654374695304E-2</v>
      </c>
      <c r="D64" s="29">
        <v>5.0910964555163599E-2</v>
      </c>
    </row>
    <row r="65" spans="1:4" x14ac:dyDescent="0.25">
      <c r="A65" s="3" t="s">
        <v>12</v>
      </c>
      <c r="B65" s="29">
        <v>4.2217454386868025E-2</v>
      </c>
      <c r="C65" s="29">
        <v>4.5210268340180854E-2</v>
      </c>
      <c r="D65" s="29">
        <v>3.3017571513734724E-2</v>
      </c>
    </row>
    <row r="66" spans="1:4" x14ac:dyDescent="0.25">
      <c r="A66" s="3" t="s">
        <v>13</v>
      </c>
      <c r="B66" s="29">
        <v>4.0677631907950096E-2</v>
      </c>
      <c r="C66" s="29">
        <v>4.3673886834710546E-2</v>
      </c>
      <c r="D66" s="29">
        <v>3.1467171513734661E-2</v>
      </c>
    </row>
    <row r="67" spans="1:4" x14ac:dyDescent="0.25">
      <c r="A67" s="3" t="s">
        <v>14</v>
      </c>
      <c r="B67" s="29">
        <v>4.0677631907950096E-2</v>
      </c>
      <c r="C67" s="29">
        <v>4.3673886834710546E-2</v>
      </c>
      <c r="D67" s="29">
        <v>3.1467171513734661E-2</v>
      </c>
    </row>
    <row r="68" spans="1:4" x14ac:dyDescent="0.25">
      <c r="A68" s="3" t="s">
        <v>15</v>
      </c>
      <c r="B68" s="29">
        <v>4.0677631907950096E-2</v>
      </c>
      <c r="C68" s="29">
        <v>4.3673886834710546E-2</v>
      </c>
      <c r="D68" s="29">
        <v>3.1467171513734661E-2</v>
      </c>
    </row>
    <row r="69" spans="1:4" x14ac:dyDescent="0.25">
      <c r="A69" s="3" t="s">
        <v>16</v>
      </c>
      <c r="B69" s="29">
        <v>1.1801457487240343E-2</v>
      </c>
      <c r="C69" s="29">
        <v>1.210123751104774E-2</v>
      </c>
      <c r="D69" s="29">
        <v>2.0358125281231994E-3</v>
      </c>
    </row>
    <row r="70" spans="1:4" x14ac:dyDescent="0.25">
      <c r="A70" s="3" t="s">
        <v>17</v>
      </c>
      <c r="B70" s="29">
        <v>2.545284152989943E-2</v>
      </c>
      <c r="C70" s="29">
        <v>2.5749606578029043E-2</v>
      </c>
      <c r="D70" s="29">
        <v>1.5785412528123228E-2</v>
      </c>
    </row>
    <row r="71" spans="1:4" x14ac:dyDescent="0.25">
      <c r="A71" s="3" t="s">
        <v>18</v>
      </c>
      <c r="B71" s="29">
        <v>2.545284152989943E-2</v>
      </c>
      <c r="C71" s="29">
        <v>2.5749606578029043E-2</v>
      </c>
      <c r="D71" s="29">
        <v>1.5785412528123228E-2</v>
      </c>
    </row>
    <row r="72" spans="1:4" x14ac:dyDescent="0.25">
      <c r="A72" s="3" t="s">
        <v>19</v>
      </c>
      <c r="B72" s="29">
        <v>2.545284152989943E-2</v>
      </c>
      <c r="C72" s="29">
        <v>2.5749606578029043E-2</v>
      </c>
      <c r="D72" s="29">
        <v>1.5785412528123228E-2</v>
      </c>
    </row>
    <row r="73" spans="1:4" x14ac:dyDescent="0.25">
      <c r="A73" s="3" t="s">
        <v>20</v>
      </c>
      <c r="B73" s="29">
        <v>-8.1958415854290964E-4</v>
      </c>
      <c r="C73" s="29">
        <v>-7.3496029865848661E-5</v>
      </c>
      <c r="D73" s="29">
        <v>-1.0082369933236399E-2</v>
      </c>
    </row>
    <row r="74" spans="1:4" x14ac:dyDescent="0.25">
      <c r="A74" s="3" t="s">
        <v>21</v>
      </c>
      <c r="B74" s="29">
        <v>1.9603505472279823E-2</v>
      </c>
      <c r="C74" s="29">
        <v>2.033830815339387E-2</v>
      </c>
      <c r="D74" s="29">
        <v>1.0480830066763605E-2</v>
      </c>
    </row>
    <row r="75" spans="1:4" x14ac:dyDescent="0.25">
      <c r="A75" s="3" t="s">
        <v>22</v>
      </c>
      <c r="B75" s="29">
        <v>1.9603505472279823E-2</v>
      </c>
      <c r="C75" s="29">
        <v>2.033830815339387E-2</v>
      </c>
      <c r="D75" s="29">
        <v>1.0480830066763605E-2</v>
      </c>
    </row>
    <row r="76" spans="1:4" x14ac:dyDescent="0.25">
      <c r="A76" s="3" t="s">
        <v>23</v>
      </c>
      <c r="B76" s="29">
        <v>1.9603505472279823E-2</v>
      </c>
      <c r="C76" s="29">
        <v>2.033830815339387E-2</v>
      </c>
      <c r="D76" s="29">
        <v>1.0480830066763605E-2</v>
      </c>
    </row>
  </sheetData>
  <mergeCells count="2">
    <mergeCell ref="B41:O41"/>
    <mergeCell ref="A1:N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2:R77"/>
  <sheetViews>
    <sheetView topLeftCell="A56" zoomScaleNormal="100" workbookViewId="0">
      <selection activeCell="E67" sqref="E67"/>
    </sheetView>
  </sheetViews>
  <sheetFormatPr baseColWidth="10" defaultColWidth="11.42578125" defaultRowHeight="15" x14ac:dyDescent="0.25"/>
  <cols>
    <col min="6" max="6" width="12.5703125" customWidth="1"/>
    <col min="12" max="12" width="17.85546875" customWidth="1"/>
    <col min="14" max="14" width="21.5703125" customWidth="1"/>
    <col min="16" max="16" width="22" customWidth="1"/>
  </cols>
  <sheetData>
    <row r="2" spans="1:15" x14ac:dyDescent="0.25">
      <c r="B2" s="10" t="s">
        <v>40</v>
      </c>
    </row>
    <row r="4" spans="1:15" x14ac:dyDescent="0.25">
      <c r="A4" s="4" t="s">
        <v>5</v>
      </c>
      <c r="B4" s="5" t="s">
        <v>26</v>
      </c>
      <c r="C4" s="5" t="s">
        <v>27</v>
      </c>
      <c r="D4" s="5" t="s">
        <v>28</v>
      </c>
      <c r="E4" s="5" t="s">
        <v>29</v>
      </c>
      <c r="F4" s="5" t="s">
        <v>30</v>
      </c>
      <c r="G4" s="5" t="s">
        <v>31</v>
      </c>
      <c r="H4" s="5" t="s">
        <v>32</v>
      </c>
      <c r="I4" s="5" t="s">
        <v>33</v>
      </c>
      <c r="J4" s="5" t="s">
        <v>34</v>
      </c>
      <c r="K4" s="5" t="s">
        <v>35</v>
      </c>
      <c r="L4" s="6" t="s">
        <v>36</v>
      </c>
    </row>
    <row r="5" spans="1:15" x14ac:dyDescent="0.25">
      <c r="A5" s="3" t="s">
        <v>8</v>
      </c>
      <c r="B5" s="1"/>
      <c r="C5" s="1">
        <v>5.9760000000000001E-2</v>
      </c>
      <c r="D5" s="1">
        <v>0.02</v>
      </c>
      <c r="E5" s="26">
        <v>0.77691699999999997</v>
      </c>
      <c r="F5" s="27">
        <v>-6.8333000000000005E-2</v>
      </c>
      <c r="G5" s="1">
        <v>0.56510000000000005</v>
      </c>
      <c r="H5" s="1">
        <v>0.99747232997782798</v>
      </c>
      <c r="I5" s="1">
        <f t="shared" ref="I5:I20" si="0">1/H5</f>
        <v>1.0025340753284135</v>
      </c>
      <c r="J5" s="1">
        <f>((1.42)^(1/4))-1</f>
        <v>9.162151352073411E-2</v>
      </c>
      <c r="K5" s="1">
        <v>5.7299999999999997E-2</v>
      </c>
      <c r="L5" s="28">
        <f t="shared" ref="L5:L20" si="1">C5+(D5*G5*I5)+(G5*I5)-(E5*EXP((D5+J5)*F5))+(E5*I5*EXP((D5+K5)*F5))-(E5*I5*(J5/(1+J5))*EXP((D5+K5)*F5))</f>
        <v>0.5763627047300518</v>
      </c>
    </row>
    <row r="6" spans="1:15" x14ac:dyDescent="0.25">
      <c r="A6" s="3" t="s">
        <v>9</v>
      </c>
      <c r="B6" s="1"/>
      <c r="C6" s="1">
        <v>5.9760000000000001E-2</v>
      </c>
      <c r="D6" s="1">
        <v>0.02</v>
      </c>
      <c r="E6" s="26">
        <v>0.77691699999999997</v>
      </c>
      <c r="F6" s="27">
        <v>-6.8333000000000005E-2</v>
      </c>
      <c r="G6" s="1">
        <f t="shared" ref="G6:G20" si="2">L5</f>
        <v>0.5763627047300518</v>
      </c>
      <c r="H6" s="1">
        <v>0.99747232997782798</v>
      </c>
      <c r="I6" s="1">
        <f t="shared" si="0"/>
        <v>1.0025340753284135</v>
      </c>
      <c r="J6" s="1">
        <f>((1.42)^(1/4))-1</f>
        <v>9.162151352073411E-2</v>
      </c>
      <c r="K6" s="1">
        <v>5.7299999999999997E-2</v>
      </c>
      <c r="L6" s="28">
        <f t="shared" si="1"/>
        <v>0.58787977490773602</v>
      </c>
      <c r="N6" s="19" t="s">
        <v>4</v>
      </c>
      <c r="O6" s="1" t="s">
        <v>1</v>
      </c>
    </row>
    <row r="7" spans="1:15" x14ac:dyDescent="0.25">
      <c r="A7" s="3" t="s">
        <v>10</v>
      </c>
      <c r="B7" s="1"/>
      <c r="C7" s="1">
        <v>5.9760000000000001E-2</v>
      </c>
      <c r="D7" s="1">
        <v>0.02</v>
      </c>
      <c r="E7" s="26">
        <v>0.77691699999999997</v>
      </c>
      <c r="F7" s="27">
        <v>-6.8333000000000005E-2</v>
      </c>
      <c r="G7" s="1">
        <f t="shared" si="2"/>
        <v>0.58787977490773602</v>
      </c>
      <c r="H7" s="1">
        <v>0.99747232997782798</v>
      </c>
      <c r="I7" s="1">
        <f t="shared" si="0"/>
        <v>1.0025340753284135</v>
      </c>
      <c r="J7" s="1">
        <f>((1.42)^(1/4))-1</f>
        <v>9.162151352073411E-2</v>
      </c>
      <c r="K7" s="1">
        <v>5.7299999999999997E-2</v>
      </c>
      <c r="L7" s="28">
        <f t="shared" si="1"/>
        <v>0.59965695531483454</v>
      </c>
      <c r="N7" s="8">
        <f>AVERAGE(L5:L8)</f>
        <v>0.59389988885756295</v>
      </c>
      <c r="O7" s="1">
        <v>2016</v>
      </c>
    </row>
    <row r="8" spans="1:15" x14ac:dyDescent="0.25">
      <c r="A8" s="3" t="s">
        <v>11</v>
      </c>
      <c r="B8" s="1"/>
      <c r="C8" s="1">
        <v>5.9760000000000001E-2</v>
      </c>
      <c r="D8" s="1">
        <v>0.02</v>
      </c>
      <c r="E8" s="26">
        <v>0.77691699999999997</v>
      </c>
      <c r="F8" s="27">
        <v>-6.8333000000000005E-2</v>
      </c>
      <c r="G8" s="1">
        <f t="shared" si="2"/>
        <v>0.59965695531483454</v>
      </c>
      <c r="H8" s="1">
        <v>0.99747232997782798</v>
      </c>
      <c r="I8" s="1">
        <f t="shared" si="0"/>
        <v>1.0025340753284135</v>
      </c>
      <c r="J8" s="1">
        <f>((1.42)^(1/4))-1</f>
        <v>9.162151352073411E-2</v>
      </c>
      <c r="K8" s="1">
        <v>5.7299999999999997E-2</v>
      </c>
      <c r="L8" s="28">
        <f t="shared" si="1"/>
        <v>0.61170012047762923</v>
      </c>
      <c r="N8" s="8">
        <f>AVERAGE(L9:L12)</f>
        <v>0.6437703421776092</v>
      </c>
      <c r="O8" s="1">
        <v>2017</v>
      </c>
    </row>
    <row r="9" spans="1:15" x14ac:dyDescent="0.25">
      <c r="A9" s="3" t="s">
        <v>12</v>
      </c>
      <c r="B9" s="1"/>
      <c r="C9" s="1">
        <v>5.33E-2</v>
      </c>
      <c r="D9" s="1">
        <v>0.02</v>
      </c>
      <c r="E9" s="26">
        <v>0.77691699999999997</v>
      </c>
      <c r="F9" s="27">
        <v>-6.8333000000000005E-2</v>
      </c>
      <c r="G9" s="1">
        <f t="shared" si="2"/>
        <v>0.61170012047762923</v>
      </c>
      <c r="H9" s="1">
        <v>1.0068693120324133</v>
      </c>
      <c r="I9" s="1">
        <f t="shared" si="0"/>
        <v>0.99317755348154646</v>
      </c>
      <c r="J9" s="1">
        <f>((1.25)^(1/4))-1</f>
        <v>5.7371263440564091E-2</v>
      </c>
      <c r="K9" s="1">
        <f>((1.42)^(1/4))-1</f>
        <v>9.162151352073411E-2</v>
      </c>
      <c r="L9" s="28">
        <f t="shared" si="1"/>
        <v>0.62436200468763059</v>
      </c>
      <c r="N9" s="8">
        <f>AVERAGE(L13:L16)</f>
        <v>0.71776883683295811</v>
      </c>
      <c r="O9" s="1">
        <v>2018</v>
      </c>
    </row>
    <row r="10" spans="1:15" ht="36" customHeight="1" x14ac:dyDescent="0.25">
      <c r="A10" s="3" t="s">
        <v>13</v>
      </c>
      <c r="B10" s="1"/>
      <c r="C10" s="1">
        <v>5.33E-2</v>
      </c>
      <c r="D10" s="1">
        <v>0.02</v>
      </c>
      <c r="E10" s="26">
        <v>0.77691699999999997</v>
      </c>
      <c r="F10" s="27">
        <v>-6.8333000000000005E-2</v>
      </c>
      <c r="G10" s="1">
        <f t="shared" si="2"/>
        <v>0.62436200468763059</v>
      </c>
      <c r="H10" s="1">
        <v>1.0068693120324133</v>
      </c>
      <c r="I10" s="1">
        <f t="shared" si="0"/>
        <v>0.99317755348154646</v>
      </c>
      <c r="J10" s="1">
        <f>((1.25)^(1/4))-1</f>
        <v>5.7371263440564091E-2</v>
      </c>
      <c r="K10" s="1">
        <f>((1.42)^(1/4))-1</f>
        <v>9.162151352073411E-2</v>
      </c>
      <c r="L10" s="28">
        <f t="shared" si="1"/>
        <v>0.63718901385342952</v>
      </c>
      <c r="N10" s="8">
        <f>AVERAGE(L17:L20)</f>
        <v>0.78644174217142582</v>
      </c>
      <c r="O10" s="1">
        <v>2019</v>
      </c>
    </row>
    <row r="11" spans="1:15" x14ac:dyDescent="0.25">
      <c r="A11" s="3" t="s">
        <v>14</v>
      </c>
      <c r="B11" s="1"/>
      <c r="C11" s="1">
        <v>5.33E-2</v>
      </c>
      <c r="D11" s="1">
        <v>0.02</v>
      </c>
      <c r="E11" s="26">
        <v>0.77691699999999997</v>
      </c>
      <c r="F11" s="27">
        <v>-6.8333000000000005E-2</v>
      </c>
      <c r="G11" s="1">
        <f t="shared" si="2"/>
        <v>0.63718901385342952</v>
      </c>
      <c r="H11" s="1">
        <v>1.0068693120324133</v>
      </c>
      <c r="I11" s="1">
        <f t="shared" si="0"/>
        <v>0.99317755348154646</v>
      </c>
      <c r="J11" s="1">
        <f>((1.25)^(1/4))-1</f>
        <v>5.7371263440564091E-2</v>
      </c>
      <c r="K11" s="1">
        <f>((1.42)^(1/4))-1</f>
        <v>9.162151352073411E-2</v>
      </c>
      <c r="L11" s="28">
        <f t="shared" si="1"/>
        <v>0.65018330138683833</v>
      </c>
    </row>
    <row r="12" spans="1:15" x14ac:dyDescent="0.25">
      <c r="A12" s="3" t="s">
        <v>15</v>
      </c>
      <c r="B12" s="1"/>
      <c r="C12" s="1">
        <v>5.33E-2</v>
      </c>
      <c r="D12" s="1">
        <v>0.02</v>
      </c>
      <c r="E12" s="26">
        <v>0.77691699999999997</v>
      </c>
      <c r="F12" s="27">
        <v>-6.8333000000000005E-2</v>
      </c>
      <c r="G12" s="1">
        <f t="shared" si="2"/>
        <v>0.65018330138683833</v>
      </c>
      <c r="H12" s="1">
        <v>1.0068693120324133</v>
      </c>
      <c r="I12" s="1">
        <f t="shared" si="0"/>
        <v>0.99317755348154646</v>
      </c>
      <c r="J12" s="1">
        <f>((1.25)^(1/4))-1</f>
        <v>5.7371263440564091E-2</v>
      </c>
      <c r="K12" s="1">
        <f>((1.42)^(1/4))-1</f>
        <v>9.162151352073411E-2</v>
      </c>
      <c r="L12" s="28">
        <f t="shared" si="1"/>
        <v>0.66334704878253836</v>
      </c>
    </row>
    <row r="13" spans="1:15" x14ac:dyDescent="0.25">
      <c r="A13" s="3" t="s">
        <v>16</v>
      </c>
      <c r="B13" s="1"/>
      <c r="C13" s="1">
        <v>4.6080000000000003E-2</v>
      </c>
      <c r="D13" s="1">
        <v>0.02</v>
      </c>
      <c r="E13" s="26">
        <v>0.77691699999999997</v>
      </c>
      <c r="F13" s="27">
        <v>-6.8333000000000005E-2</v>
      </c>
      <c r="G13" s="1">
        <f t="shared" si="2"/>
        <v>0.66334704878253836</v>
      </c>
      <c r="H13" s="1">
        <v>1.0071945787353178</v>
      </c>
      <c r="I13" s="1">
        <f t="shared" si="0"/>
        <v>0.99285681348250343</v>
      </c>
      <c r="J13" s="1">
        <f>((1.15)^(1/4))-1</f>
        <v>3.5558076341622114E-2</v>
      </c>
      <c r="K13" s="1">
        <f>((1.25)^(1/4))-1</f>
        <v>5.7371263440564091E-2</v>
      </c>
      <c r="L13" s="28">
        <f t="shared" si="1"/>
        <v>0.68484075254611521</v>
      </c>
    </row>
    <row r="14" spans="1:15" x14ac:dyDescent="0.25">
      <c r="A14" s="3" t="s">
        <v>17</v>
      </c>
      <c r="B14" s="1"/>
      <c r="C14" s="1">
        <v>4.6080000000000003E-2</v>
      </c>
      <c r="D14" s="1">
        <v>0.02</v>
      </c>
      <c r="E14" s="26">
        <v>0.77691699999999997</v>
      </c>
      <c r="F14" s="27">
        <v>-6.8333000000000005E-2</v>
      </c>
      <c r="G14" s="1">
        <f t="shared" si="2"/>
        <v>0.68484075254611521</v>
      </c>
      <c r="H14" s="1">
        <v>1.0071945787353178</v>
      </c>
      <c r="I14" s="1">
        <f t="shared" si="0"/>
        <v>0.99285681348250343</v>
      </c>
      <c r="J14" s="1">
        <f>((1.15)^(1/4))-1</f>
        <v>3.5558076341622114E-2</v>
      </c>
      <c r="K14" s="1">
        <f>((1.25)^(1/4))-1</f>
        <v>5.7371263440564091E-2</v>
      </c>
      <c r="L14" s="28">
        <f t="shared" si="1"/>
        <v>0.70660772617932976</v>
      </c>
    </row>
    <row r="15" spans="1:15" x14ac:dyDescent="0.25">
      <c r="A15" s="3" t="s">
        <v>18</v>
      </c>
      <c r="B15" s="1"/>
      <c r="C15" s="1">
        <v>4.6080000000000003E-2</v>
      </c>
      <c r="D15" s="1">
        <v>0.02</v>
      </c>
      <c r="E15" s="26">
        <v>0.77691699999999997</v>
      </c>
      <c r="F15" s="27">
        <v>-6.8333000000000005E-2</v>
      </c>
      <c r="G15" s="1">
        <f t="shared" si="2"/>
        <v>0.70660772617932976</v>
      </c>
      <c r="H15" s="1">
        <v>1.0071945787353178</v>
      </c>
      <c r="I15" s="1">
        <f t="shared" si="0"/>
        <v>0.99285681348250343</v>
      </c>
      <c r="J15" s="1">
        <f>((1.15)^(1/4))-1</f>
        <v>3.5558076341622114E-2</v>
      </c>
      <c r="K15" s="1">
        <f>((1.25)^(1/4))-1</f>
        <v>5.7371263440564091E-2</v>
      </c>
      <c r="L15" s="28">
        <f t="shared" si="1"/>
        <v>0.72865144402157345</v>
      </c>
    </row>
    <row r="16" spans="1:15" x14ac:dyDescent="0.25">
      <c r="A16" s="3" t="s">
        <v>19</v>
      </c>
      <c r="B16" s="1"/>
      <c r="C16" s="1">
        <v>4.6080000000000003E-2</v>
      </c>
      <c r="D16" s="1">
        <v>0.02</v>
      </c>
      <c r="E16" s="26">
        <v>0.77691699999999997</v>
      </c>
      <c r="F16" s="27">
        <v>-6.8333000000000005E-2</v>
      </c>
      <c r="G16" s="1">
        <f t="shared" si="2"/>
        <v>0.72865144402157345</v>
      </c>
      <c r="H16" s="1">
        <v>1.0071945787353178</v>
      </c>
      <c r="I16" s="1">
        <f t="shared" si="0"/>
        <v>0.99285681348250343</v>
      </c>
      <c r="J16" s="1">
        <f>((1.15)^(1/4))-1</f>
        <v>3.5558076341622114E-2</v>
      </c>
      <c r="K16" s="1">
        <f>((1.25)^(1/4))-1</f>
        <v>5.7371263440564091E-2</v>
      </c>
      <c r="L16" s="28">
        <f t="shared" si="1"/>
        <v>0.75097542458481403</v>
      </c>
    </row>
    <row r="17" spans="1:18" x14ac:dyDescent="0.25">
      <c r="A17" s="3" t="s">
        <v>20</v>
      </c>
      <c r="B17" s="1"/>
      <c r="C17" s="1">
        <v>3.1309999999999998E-2</v>
      </c>
      <c r="D17" s="1">
        <v>0.02</v>
      </c>
      <c r="E17" s="26">
        <v>0.77691699999999997</v>
      </c>
      <c r="F17" s="27">
        <v>-6.8333000000000005E-2</v>
      </c>
      <c r="G17" s="1">
        <f t="shared" si="2"/>
        <v>0.75097542458481403</v>
      </c>
      <c r="H17" s="1">
        <v>1.0068603904556046</v>
      </c>
      <c r="I17" s="1">
        <f t="shared" si="0"/>
        <v>0.99318635381763276</v>
      </c>
      <c r="J17" s="1">
        <f>((1.12)^(1/4))-1</f>
        <v>2.8737344722080227E-2</v>
      </c>
      <c r="K17" s="1">
        <f>((1.15)^(1/4))-1</f>
        <v>3.5558076341622114E-2</v>
      </c>
      <c r="L17" s="28">
        <f t="shared" si="1"/>
        <v>0.76497802113629276</v>
      </c>
    </row>
    <row r="18" spans="1:18" x14ac:dyDescent="0.25">
      <c r="A18" s="3" t="s">
        <v>21</v>
      </c>
      <c r="B18" s="1"/>
      <c r="C18" s="1">
        <v>3.1309999999999998E-2</v>
      </c>
      <c r="D18" s="1">
        <v>0.02</v>
      </c>
      <c r="E18" s="26">
        <v>0.77691699999999997</v>
      </c>
      <c r="F18" s="27">
        <v>-6.8333000000000005E-2</v>
      </c>
      <c r="G18" s="1">
        <f t="shared" si="2"/>
        <v>0.76497802113629276</v>
      </c>
      <c r="H18" s="1">
        <v>1.0068603904556046</v>
      </c>
      <c r="I18" s="1">
        <f t="shared" si="0"/>
        <v>0.99318635381763276</v>
      </c>
      <c r="J18" s="1">
        <f>((1.12)^(1/4))-1</f>
        <v>2.8737344722080227E-2</v>
      </c>
      <c r="K18" s="1">
        <f>((1.15)^(1/4))-1</f>
        <v>3.5558076341622114E-2</v>
      </c>
      <c r="L18" s="28">
        <f t="shared" si="1"/>
        <v>0.77916335270549408</v>
      </c>
    </row>
    <row r="19" spans="1:18" x14ac:dyDescent="0.25">
      <c r="A19" s="3" t="s">
        <v>22</v>
      </c>
      <c r="B19" s="1"/>
      <c r="C19" s="1">
        <v>3.1309999999999998E-2</v>
      </c>
      <c r="D19" s="1">
        <v>0.02</v>
      </c>
      <c r="E19" s="26">
        <v>0.77691699999999997</v>
      </c>
      <c r="F19" s="27">
        <v>-6.8333000000000005E-2</v>
      </c>
      <c r="G19" s="1">
        <f t="shared" si="2"/>
        <v>0.77916335270549408</v>
      </c>
      <c r="H19" s="1">
        <v>1.0068603904556046</v>
      </c>
      <c r="I19" s="1">
        <f t="shared" si="0"/>
        <v>0.99318635381763276</v>
      </c>
      <c r="J19" s="1">
        <f>((1.12)^(1/4))-1</f>
        <v>2.8737344722080227E-2</v>
      </c>
      <c r="K19" s="1">
        <f>((1.15)^(1/4))-1</f>
        <v>3.5558076341622114E-2</v>
      </c>
      <c r="L19" s="28">
        <f t="shared" si="1"/>
        <v>0.7935338039991815</v>
      </c>
    </row>
    <row r="20" spans="1:18" x14ac:dyDescent="0.25">
      <c r="A20" s="3" t="s">
        <v>23</v>
      </c>
      <c r="B20" s="1"/>
      <c r="C20" s="1">
        <v>3.1309999999999998E-2</v>
      </c>
      <c r="D20" s="1">
        <v>0.02</v>
      </c>
      <c r="E20" s="26">
        <v>0.77691699999999997</v>
      </c>
      <c r="F20" s="27">
        <v>-6.8333000000000005E-2</v>
      </c>
      <c r="G20" s="1">
        <f t="shared" si="2"/>
        <v>0.7935338039991815</v>
      </c>
      <c r="H20" s="1">
        <v>1.0068603904556046</v>
      </c>
      <c r="I20" s="1">
        <f t="shared" si="0"/>
        <v>0.99318635381763276</v>
      </c>
      <c r="J20" s="1">
        <f>((1.12)^(1/4))-1</f>
        <v>2.8737344722080227E-2</v>
      </c>
      <c r="K20" s="1">
        <f>((1.15)^(1/4))-1</f>
        <v>3.5558076341622114E-2</v>
      </c>
      <c r="L20" s="28">
        <f t="shared" si="1"/>
        <v>0.80809179084473448</v>
      </c>
    </row>
    <row r="22" spans="1:18" x14ac:dyDescent="0.25">
      <c r="A22" s="40" t="s">
        <v>51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11"/>
      <c r="O22" s="11"/>
      <c r="P22" s="11"/>
      <c r="Q22" s="11"/>
      <c r="R22" s="11"/>
    </row>
    <row r="23" spans="1:18" x14ac:dyDescent="0.25">
      <c r="A23" s="24" t="s">
        <v>5</v>
      </c>
      <c r="B23" s="5" t="s">
        <v>26</v>
      </c>
      <c r="C23" s="5" t="s">
        <v>27</v>
      </c>
      <c r="D23" s="5" t="s">
        <v>28</v>
      </c>
      <c r="E23" s="5" t="s">
        <v>29</v>
      </c>
      <c r="F23" s="5" t="s">
        <v>30</v>
      </c>
      <c r="G23" s="5" t="s">
        <v>31</v>
      </c>
      <c r="H23" s="5" t="s">
        <v>32</v>
      </c>
      <c r="I23" s="5" t="s">
        <v>33</v>
      </c>
      <c r="J23" s="5" t="s">
        <v>34</v>
      </c>
      <c r="K23" s="5" t="s">
        <v>35</v>
      </c>
      <c r="L23" s="6" t="s">
        <v>36</v>
      </c>
    </row>
    <row r="24" spans="1:18" x14ac:dyDescent="0.25">
      <c r="A24" s="3" t="s">
        <v>8</v>
      </c>
      <c r="B24" s="1"/>
      <c r="C24" s="1">
        <v>5.9760000000000001E-2</v>
      </c>
      <c r="D24" s="1">
        <v>0.02</v>
      </c>
      <c r="E24" s="26">
        <v>0.77691699999999997</v>
      </c>
      <c r="F24" s="27">
        <v>-6.8333000000000005E-2</v>
      </c>
      <c r="G24" s="1">
        <v>0.56510000000000005</v>
      </c>
      <c r="H24">
        <v>0.99924915477038523</v>
      </c>
      <c r="I24" s="1">
        <f t="shared" ref="I24:I39" si="3">1/H24</f>
        <v>1.0007514094217946</v>
      </c>
      <c r="J24" s="1">
        <f>((1.42)^(1/4))-1</f>
        <v>9.162151352073411E-2</v>
      </c>
      <c r="K24" s="1">
        <v>5.7299999999999997E-2</v>
      </c>
      <c r="L24" s="28">
        <f t="shared" ref="L24:L39" si="4">C24+(D24*G24*I24)+(G24*I24)-(E24*EXP((D24+J24)*F24))+(E24*I24*EXP((D24+K24)*F24))-(E24*I24*(J24/(1+J24))*EXP((D24+K24)*F24))</f>
        <v>0.57407311692379437</v>
      </c>
    </row>
    <row r="25" spans="1:18" x14ac:dyDescent="0.25">
      <c r="A25" s="3" t="s">
        <v>9</v>
      </c>
      <c r="B25" s="1"/>
      <c r="C25" s="1">
        <v>5.9760000000000001E-2</v>
      </c>
      <c r="D25" s="1">
        <v>0.02</v>
      </c>
      <c r="E25" s="26">
        <v>0.77691699999999997</v>
      </c>
      <c r="F25" s="27">
        <v>-6.8333000000000005E-2</v>
      </c>
      <c r="G25" s="1">
        <f t="shared" ref="G25:G39" si="5">L24</f>
        <v>0.57407311692379437</v>
      </c>
      <c r="H25">
        <v>0.99924915477038523</v>
      </c>
      <c r="I25" s="1">
        <f t="shared" si="3"/>
        <v>1.0007514094217946</v>
      </c>
      <c r="J25" s="1">
        <f>((1.42)^(1/4))-1</f>
        <v>9.162151352073411E-2</v>
      </c>
      <c r="K25" s="1">
        <v>5.7299999999999997E-2</v>
      </c>
      <c r="L25" s="28">
        <f t="shared" si="4"/>
        <v>0.58323257352035596</v>
      </c>
      <c r="N25" s="19" t="s">
        <v>4</v>
      </c>
      <c r="O25" s="1" t="s">
        <v>1</v>
      </c>
    </row>
    <row r="26" spans="1:18" x14ac:dyDescent="0.25">
      <c r="A26" s="3" t="s">
        <v>10</v>
      </c>
      <c r="B26" s="1"/>
      <c r="C26" s="1">
        <v>5.9760000000000001E-2</v>
      </c>
      <c r="D26" s="1">
        <v>0.02</v>
      </c>
      <c r="E26" s="26">
        <v>0.77691699999999997</v>
      </c>
      <c r="F26" s="27">
        <v>-6.8333000000000005E-2</v>
      </c>
      <c r="G26" s="1">
        <f t="shared" si="5"/>
        <v>0.58323257352035596</v>
      </c>
      <c r="H26">
        <v>0.99924915477038523</v>
      </c>
      <c r="I26" s="1">
        <f t="shared" si="3"/>
        <v>1.0007514094217946</v>
      </c>
      <c r="J26" s="1">
        <f>((1.42)^(1/4))-1</f>
        <v>9.162151352073411E-2</v>
      </c>
      <c r="K26" s="1">
        <v>5.7299999999999997E-2</v>
      </c>
      <c r="L26" s="28">
        <f t="shared" si="4"/>
        <v>0.59258223940087362</v>
      </c>
      <c r="N26" s="8">
        <f>AVERAGE(L24:L27)</f>
        <v>0.58800349859489986</v>
      </c>
      <c r="O26" s="1">
        <v>2016</v>
      </c>
    </row>
    <row r="27" spans="1:18" x14ac:dyDescent="0.25">
      <c r="A27" s="3" t="s">
        <v>11</v>
      </c>
      <c r="B27" s="1"/>
      <c r="C27" s="1">
        <v>5.9760000000000001E-2</v>
      </c>
      <c r="D27" s="1">
        <v>0.02</v>
      </c>
      <c r="E27" s="26">
        <v>0.77691699999999997</v>
      </c>
      <c r="F27" s="27">
        <v>-6.8333000000000005E-2</v>
      </c>
      <c r="G27" s="1">
        <f t="shared" si="5"/>
        <v>0.59258223940087362</v>
      </c>
      <c r="H27">
        <v>0.99924915477038523</v>
      </c>
      <c r="I27" s="1">
        <f t="shared" si="3"/>
        <v>1.0007514094217946</v>
      </c>
      <c r="J27" s="1">
        <f>((1.42)^(1/4))-1</f>
        <v>9.162151352073411E-2</v>
      </c>
      <c r="K27" s="1">
        <v>5.7299999999999997E-2</v>
      </c>
      <c r="L27" s="28">
        <f t="shared" si="4"/>
        <v>0.60212606453457573</v>
      </c>
      <c r="N27" s="8">
        <f>AVERAGE(L28:L31)</f>
        <v>0.62627388152560792</v>
      </c>
      <c r="O27" s="1">
        <v>2017</v>
      </c>
    </row>
    <row r="28" spans="1:18" x14ac:dyDescent="0.25">
      <c r="A28" s="3" t="s">
        <v>12</v>
      </c>
      <c r="B28" s="1"/>
      <c r="C28" s="1">
        <v>5.33E-2</v>
      </c>
      <c r="D28" s="1">
        <v>0.02</v>
      </c>
      <c r="E28" s="26">
        <v>0.77691699999999997</v>
      </c>
      <c r="F28" s="27">
        <v>-6.8333000000000005E-2</v>
      </c>
      <c r="G28" s="1">
        <f t="shared" si="5"/>
        <v>0.60212606453457573</v>
      </c>
      <c r="H28">
        <v>1.009124357771666</v>
      </c>
      <c r="I28" s="1">
        <f t="shared" si="3"/>
        <v>0.9909581433632082</v>
      </c>
      <c r="J28" s="1">
        <f>((1.25)^(1/4))-1</f>
        <v>5.7371263440564091E-2</v>
      </c>
      <c r="K28" s="1">
        <f>((1.42)^(1/4))-1</f>
        <v>9.162151352073411E-2</v>
      </c>
      <c r="L28" s="28">
        <f t="shared" si="4"/>
        <v>0.61168165170340205</v>
      </c>
      <c r="N28" s="8">
        <f>AVERAGE(L32:L35)</f>
        <v>0.69388305918741955</v>
      </c>
      <c r="O28" s="1">
        <v>2018</v>
      </c>
    </row>
    <row r="29" spans="1:18" x14ac:dyDescent="0.25">
      <c r="A29" s="3" t="s">
        <v>13</v>
      </c>
      <c r="B29" s="1"/>
      <c r="C29" s="1">
        <v>5.33E-2</v>
      </c>
      <c r="D29" s="1">
        <v>0.02</v>
      </c>
      <c r="E29" s="26">
        <v>0.77691699999999997</v>
      </c>
      <c r="F29" s="27">
        <v>-6.8333000000000005E-2</v>
      </c>
      <c r="G29" s="1">
        <f t="shared" si="5"/>
        <v>0.61168165170340205</v>
      </c>
      <c r="H29">
        <v>1.009124357771666</v>
      </c>
      <c r="I29" s="1">
        <f t="shared" si="3"/>
        <v>0.9909581433632082</v>
      </c>
      <c r="J29" s="1">
        <f>((1.25)^(1/4))-1</f>
        <v>5.7371263440564091E-2</v>
      </c>
      <c r="K29" s="1">
        <f>((1.42)^(1/4))-1</f>
        <v>9.162151352073411E-2</v>
      </c>
      <c r="L29" s="28">
        <f t="shared" si="4"/>
        <v>0.62134022236135877</v>
      </c>
      <c r="N29" s="8">
        <f>AVERAGE(L36:L39)</f>
        <v>0.75871153181239559</v>
      </c>
      <c r="O29" s="1">
        <v>2019</v>
      </c>
    </row>
    <row r="30" spans="1:18" x14ac:dyDescent="0.25">
      <c r="A30" s="3" t="s">
        <v>14</v>
      </c>
      <c r="B30" s="1"/>
      <c r="C30" s="1">
        <v>5.33E-2</v>
      </c>
      <c r="D30" s="1">
        <v>0.02</v>
      </c>
      <c r="E30" s="26">
        <v>0.77691699999999997</v>
      </c>
      <c r="F30" s="27">
        <v>-6.8333000000000005E-2</v>
      </c>
      <c r="G30" s="1">
        <f t="shared" si="5"/>
        <v>0.62134022236135877</v>
      </c>
      <c r="H30">
        <v>1.009124357771666</v>
      </c>
      <c r="I30" s="1">
        <f t="shared" si="3"/>
        <v>0.9909581433632082</v>
      </c>
      <c r="J30" s="1">
        <f>((1.25)^(1/4))-1</f>
        <v>5.7371263440564091E-2</v>
      </c>
      <c r="K30" s="1">
        <f>((1.42)^(1/4))-1</f>
        <v>9.162151352073411E-2</v>
      </c>
      <c r="L30" s="28">
        <f t="shared" si="4"/>
        <v>0.6311028863930449</v>
      </c>
    </row>
    <row r="31" spans="1:18" x14ac:dyDescent="0.25">
      <c r="A31" s="3" t="s">
        <v>15</v>
      </c>
      <c r="B31" s="1"/>
      <c r="C31" s="1">
        <v>5.33E-2</v>
      </c>
      <c r="D31" s="1">
        <v>0.02</v>
      </c>
      <c r="E31" s="26">
        <v>0.77691699999999997</v>
      </c>
      <c r="F31" s="27">
        <v>-6.8333000000000005E-2</v>
      </c>
      <c r="G31" s="1">
        <f t="shared" si="5"/>
        <v>0.6311028863930449</v>
      </c>
      <c r="H31">
        <v>1.009124357771666</v>
      </c>
      <c r="I31" s="1">
        <f t="shared" si="3"/>
        <v>0.9909581433632082</v>
      </c>
      <c r="J31" s="1">
        <f>((1.25)^(1/4))-1</f>
        <v>5.7371263440564091E-2</v>
      </c>
      <c r="K31" s="1">
        <f>((1.42)^(1/4))-1</f>
        <v>9.162151352073411E-2</v>
      </c>
      <c r="L31" s="28">
        <f t="shared" si="4"/>
        <v>0.64097076564462574</v>
      </c>
    </row>
    <row r="32" spans="1:18" x14ac:dyDescent="0.25">
      <c r="A32" s="3" t="s">
        <v>16</v>
      </c>
      <c r="B32" s="1"/>
      <c r="C32" s="1">
        <v>4.6080000000000003E-2</v>
      </c>
      <c r="D32" s="1">
        <v>0.02</v>
      </c>
      <c r="E32" s="26">
        <v>0.77691699999999997</v>
      </c>
      <c r="F32" s="27">
        <v>-6.8333000000000005E-2</v>
      </c>
      <c r="G32" s="1">
        <f t="shared" si="5"/>
        <v>0.64097076564462574</v>
      </c>
      <c r="H32">
        <v>1.0074170717777329</v>
      </c>
      <c r="I32" s="1">
        <f t="shared" si="3"/>
        <v>0.99263753614513961</v>
      </c>
      <c r="J32" s="1">
        <f>((1.15)^(1/4))-1</f>
        <v>3.5558076341622114E-2</v>
      </c>
      <c r="K32" s="1">
        <f>((1.25)^(1/4))-1</f>
        <v>5.7371263440564091E-2</v>
      </c>
      <c r="L32" s="28">
        <f t="shared" si="4"/>
        <v>0.66187297396253686</v>
      </c>
    </row>
    <row r="33" spans="1:18" x14ac:dyDescent="0.25">
      <c r="A33" s="3" t="s">
        <v>17</v>
      </c>
      <c r="B33" s="1"/>
      <c r="C33" s="1">
        <v>4.6080000000000003E-2</v>
      </c>
      <c r="D33" s="1">
        <v>0.02</v>
      </c>
      <c r="E33" s="26">
        <v>0.77691699999999997</v>
      </c>
      <c r="F33" s="27">
        <v>-6.8333000000000005E-2</v>
      </c>
      <c r="G33" s="1">
        <f t="shared" si="5"/>
        <v>0.66187297396253686</v>
      </c>
      <c r="H33">
        <v>1.0074170717777329</v>
      </c>
      <c r="I33" s="1">
        <f t="shared" si="3"/>
        <v>0.99263753614513961</v>
      </c>
      <c r="J33" s="1">
        <f>((1.15)^(1/4))-1</f>
        <v>3.5558076341622114E-2</v>
      </c>
      <c r="K33" s="1">
        <f>((1.25)^(1/4))-1</f>
        <v>5.7371263440564091E-2</v>
      </c>
      <c r="L33" s="28">
        <f t="shared" si="4"/>
        <v>0.68303625685851421</v>
      </c>
      <c r="N33">
        <f>H28^4</f>
        <v>1.0369999999999997</v>
      </c>
    </row>
    <row r="34" spans="1:18" x14ac:dyDescent="0.25">
      <c r="A34" s="3" t="s">
        <v>18</v>
      </c>
      <c r="B34" s="1"/>
      <c r="C34" s="1">
        <v>4.6080000000000003E-2</v>
      </c>
      <c r="D34" s="1">
        <v>0.02</v>
      </c>
      <c r="E34" s="26">
        <v>0.77691699999999997</v>
      </c>
      <c r="F34" s="27">
        <v>-6.8333000000000005E-2</v>
      </c>
      <c r="G34" s="1">
        <f t="shared" si="5"/>
        <v>0.68303625685851421</v>
      </c>
      <c r="H34">
        <v>1.0074170717777329</v>
      </c>
      <c r="I34" s="1">
        <f t="shared" si="3"/>
        <v>0.99263753614513961</v>
      </c>
      <c r="J34" s="1">
        <f>((1.15)^(1/4))-1</f>
        <v>3.5558076341622114E-2</v>
      </c>
      <c r="K34" s="1">
        <f>((1.25)^(1/4))-1</f>
        <v>5.7371263440564091E-2</v>
      </c>
      <c r="L34" s="28">
        <f t="shared" si="4"/>
        <v>0.70446387522893195</v>
      </c>
    </row>
    <row r="35" spans="1:18" x14ac:dyDescent="0.25">
      <c r="A35" s="3" t="s">
        <v>19</v>
      </c>
      <c r="B35" s="1"/>
      <c r="C35" s="1">
        <v>4.6080000000000003E-2</v>
      </c>
      <c r="D35" s="1">
        <v>0.02</v>
      </c>
      <c r="E35" s="26">
        <v>0.77691699999999997</v>
      </c>
      <c r="F35" s="27">
        <v>-6.8333000000000005E-2</v>
      </c>
      <c r="G35" s="1">
        <f t="shared" si="5"/>
        <v>0.70446387522893195</v>
      </c>
      <c r="H35">
        <v>1.0074170717777329</v>
      </c>
      <c r="I35" s="1">
        <f t="shared" si="3"/>
        <v>0.99263753614513961</v>
      </c>
      <c r="J35" s="1">
        <f>((1.15)^(1/4))-1</f>
        <v>3.5558076341622114E-2</v>
      </c>
      <c r="K35" s="1">
        <f>((1.25)^(1/4))-1</f>
        <v>5.7371263440564091E-2</v>
      </c>
      <c r="L35" s="28">
        <f t="shared" si="4"/>
        <v>0.72615913069969507</v>
      </c>
    </row>
    <row r="36" spans="1:18" x14ac:dyDescent="0.25">
      <c r="A36" s="3" t="s">
        <v>20</v>
      </c>
      <c r="B36" s="1"/>
      <c r="C36" s="1">
        <v>3.1309999999999998E-2</v>
      </c>
      <c r="D36" s="1">
        <v>0.02</v>
      </c>
      <c r="E36" s="26">
        <v>0.77691699999999997</v>
      </c>
      <c r="F36" s="27">
        <v>-6.8333000000000005E-2</v>
      </c>
      <c r="G36" s="1">
        <f t="shared" si="5"/>
        <v>0.72615913069969507</v>
      </c>
      <c r="H36">
        <v>1.0074170717777329</v>
      </c>
      <c r="I36" s="1">
        <f t="shared" si="3"/>
        <v>0.99263753614513961</v>
      </c>
      <c r="J36" s="1">
        <f>((1.12)^(1/4))-1</f>
        <v>2.8737344722080227E-2</v>
      </c>
      <c r="K36" s="1">
        <f>((1.15)^(1/4))-1</f>
        <v>3.5558076341622114E-2</v>
      </c>
      <c r="L36" s="28">
        <f t="shared" si="4"/>
        <v>0.73901846874285826</v>
      </c>
    </row>
    <row r="37" spans="1:18" x14ac:dyDescent="0.25">
      <c r="A37" s="3" t="s">
        <v>21</v>
      </c>
      <c r="B37" s="1"/>
      <c r="C37" s="1">
        <v>3.1309999999999998E-2</v>
      </c>
      <c r="D37" s="1">
        <v>0.02</v>
      </c>
      <c r="E37" s="26">
        <v>0.77691699999999997</v>
      </c>
      <c r="F37" s="27">
        <v>-6.8333000000000005E-2</v>
      </c>
      <c r="G37" s="1">
        <f t="shared" si="5"/>
        <v>0.73901846874285826</v>
      </c>
      <c r="H37">
        <v>1.0074170717777329</v>
      </c>
      <c r="I37" s="1">
        <f t="shared" si="3"/>
        <v>0.99263753614513961</v>
      </c>
      <c r="J37" s="1">
        <f>((1.12)^(1/4))-1</f>
        <v>2.8737344722080227E-2</v>
      </c>
      <c r="K37" s="1">
        <f>((1.15)^(1/4))-1</f>
        <v>3.5558076341622114E-2</v>
      </c>
      <c r="L37" s="28">
        <f t="shared" si="4"/>
        <v>0.75203842360711382</v>
      </c>
    </row>
    <row r="38" spans="1:18" x14ac:dyDescent="0.25">
      <c r="A38" s="3" t="s">
        <v>22</v>
      </c>
      <c r="B38" s="1"/>
      <c r="C38" s="1">
        <v>3.1309999999999998E-2</v>
      </c>
      <c r="D38" s="1">
        <v>0.02</v>
      </c>
      <c r="E38" s="26">
        <v>0.77691699999999997</v>
      </c>
      <c r="F38" s="27">
        <v>-6.8333000000000005E-2</v>
      </c>
      <c r="G38" s="1">
        <f t="shared" si="5"/>
        <v>0.75203842360711382</v>
      </c>
      <c r="H38">
        <v>1.0074170717777329</v>
      </c>
      <c r="I38" s="1">
        <f t="shared" si="3"/>
        <v>0.99263753614513961</v>
      </c>
      <c r="J38" s="1">
        <f>((1.12)^(1/4))-1</f>
        <v>2.8737344722080227E-2</v>
      </c>
      <c r="K38" s="1">
        <f>((1.15)^(1/4))-1</f>
        <v>3.5558076341622114E-2</v>
      </c>
      <c r="L38" s="28">
        <f t="shared" si="4"/>
        <v>0.76522100144263272</v>
      </c>
    </row>
    <row r="39" spans="1:18" x14ac:dyDescent="0.25">
      <c r="A39" s="3" t="s">
        <v>23</v>
      </c>
      <c r="B39" s="1"/>
      <c r="C39" s="1">
        <v>3.1309999999999998E-2</v>
      </c>
      <c r="D39" s="1">
        <v>0.02</v>
      </c>
      <c r="E39" s="26">
        <v>0.77691699999999997</v>
      </c>
      <c r="F39" s="27">
        <v>-6.8333000000000005E-2</v>
      </c>
      <c r="G39" s="1">
        <f t="shared" si="5"/>
        <v>0.76522100144263272</v>
      </c>
      <c r="H39">
        <v>1.0074170717777329</v>
      </c>
      <c r="I39" s="1">
        <f t="shared" si="3"/>
        <v>0.99263753614513961</v>
      </c>
      <c r="J39" s="1">
        <f>((1.12)^(1/4))-1</f>
        <v>2.8737344722080227E-2</v>
      </c>
      <c r="K39" s="1">
        <f>((1.15)^(1/4))-1</f>
        <v>3.5558076341622114E-2</v>
      </c>
      <c r="L39" s="28">
        <f t="shared" si="4"/>
        <v>0.77856823345697768</v>
      </c>
    </row>
    <row r="41" spans="1:18" x14ac:dyDescent="0.25">
      <c r="A41" s="40" t="s">
        <v>41</v>
      </c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</row>
    <row r="42" spans="1:18" x14ac:dyDescent="0.25">
      <c r="A42" s="4" t="s">
        <v>5</v>
      </c>
      <c r="B42" s="5" t="s">
        <v>26</v>
      </c>
      <c r="C42" s="5" t="s">
        <v>27</v>
      </c>
      <c r="D42" s="5" t="s">
        <v>28</v>
      </c>
      <c r="E42" s="5" t="s">
        <v>29</v>
      </c>
      <c r="F42" s="5" t="s">
        <v>30</v>
      </c>
      <c r="G42" s="5" t="s">
        <v>31</v>
      </c>
      <c r="H42" s="5" t="s">
        <v>32</v>
      </c>
      <c r="I42" s="5" t="s">
        <v>33</v>
      </c>
      <c r="J42" s="5" t="s">
        <v>34</v>
      </c>
      <c r="K42" s="5" t="s">
        <v>35</v>
      </c>
      <c r="L42" s="6" t="s">
        <v>36</v>
      </c>
    </row>
    <row r="43" spans="1:18" x14ac:dyDescent="0.25">
      <c r="A43" s="3" t="s">
        <v>8</v>
      </c>
      <c r="B43" s="1"/>
      <c r="C43" s="1">
        <v>5.9760000000000001E-2</v>
      </c>
      <c r="D43" s="1">
        <v>0.02</v>
      </c>
      <c r="E43" s="26">
        <v>0.77691699999999997</v>
      </c>
      <c r="F43" s="27">
        <v>-6.8333000000000005E-2</v>
      </c>
      <c r="G43" s="1">
        <v>0.56510000000000005</v>
      </c>
      <c r="H43" s="1">
        <v>1</v>
      </c>
      <c r="I43" s="1">
        <f t="shared" ref="I43:I58" si="6">1/H43</f>
        <v>1</v>
      </c>
      <c r="J43" s="1">
        <f>((1.42)^(1/4))-1</f>
        <v>9.162151352073411E-2</v>
      </c>
      <c r="K43" s="1">
        <v>5.7299999999999997E-2</v>
      </c>
      <c r="L43" s="28">
        <f t="shared" ref="L43:L58" si="7">C43+(D43*G43*I43)+(G43*I43)-(E43*EXP((D43+J43)*F43))+(E43*I43*EXP((D43+K43)*F43))-(E43*I43*(J43/(1+J43))*EXP((D43+K43)*F43))</f>
        <v>0.57310803544483635</v>
      </c>
    </row>
    <row r="44" spans="1:18" x14ac:dyDescent="0.25">
      <c r="A44" s="3" t="s">
        <v>9</v>
      </c>
      <c r="B44" s="1"/>
      <c r="C44" s="1">
        <v>5.9760000000000001E-2</v>
      </c>
      <c r="D44" s="1">
        <v>0.02</v>
      </c>
      <c r="E44" s="26">
        <v>0.77691699999999997</v>
      </c>
      <c r="F44" s="27">
        <v>-6.8333000000000005E-2</v>
      </c>
      <c r="G44" s="1">
        <f t="shared" ref="G44:G58" si="8">L43</f>
        <v>0.57310803544483635</v>
      </c>
      <c r="H44" s="1">
        <v>1</v>
      </c>
      <c r="I44" s="1">
        <f t="shared" si="6"/>
        <v>1</v>
      </c>
      <c r="J44" s="1">
        <f>((1.42)^(1/4))-1</f>
        <v>9.162151352073411E-2</v>
      </c>
      <c r="K44" s="1">
        <v>5.7299999999999997E-2</v>
      </c>
      <c r="L44" s="28">
        <f t="shared" si="7"/>
        <v>0.58127623159856945</v>
      </c>
      <c r="N44" s="19" t="s">
        <v>4</v>
      </c>
      <c r="O44" s="1" t="s">
        <v>1</v>
      </c>
    </row>
    <row r="45" spans="1:18" x14ac:dyDescent="0.25">
      <c r="A45" s="3" t="s">
        <v>10</v>
      </c>
      <c r="B45" s="1"/>
      <c r="C45" s="1">
        <v>5.9760000000000001E-2</v>
      </c>
      <c r="D45" s="1">
        <v>0.02</v>
      </c>
      <c r="E45" s="26">
        <v>0.77691699999999997</v>
      </c>
      <c r="F45" s="27">
        <v>-6.8333000000000005E-2</v>
      </c>
      <c r="G45" s="1">
        <f t="shared" si="8"/>
        <v>0.58127623159856945</v>
      </c>
      <c r="H45" s="1">
        <v>1</v>
      </c>
      <c r="I45" s="1">
        <f t="shared" si="6"/>
        <v>1</v>
      </c>
      <c r="J45" s="1">
        <f>((1.42)^(1/4))-1</f>
        <v>9.162151352073411E-2</v>
      </c>
      <c r="K45" s="1">
        <v>5.7299999999999997E-2</v>
      </c>
      <c r="L45" s="28">
        <f t="shared" si="7"/>
        <v>0.58960779167537714</v>
      </c>
      <c r="N45" s="8">
        <f>AVERAGE(L43:L46)</f>
        <v>0.58552451041812603</v>
      </c>
      <c r="O45" s="1">
        <v>2016</v>
      </c>
    </row>
    <row r="46" spans="1:18" x14ac:dyDescent="0.25">
      <c r="A46" s="3" t="s">
        <v>11</v>
      </c>
      <c r="B46" s="1"/>
      <c r="C46" s="1">
        <v>5.9760000000000001E-2</v>
      </c>
      <c r="D46" s="1">
        <v>0.02</v>
      </c>
      <c r="E46" s="26">
        <v>0.77691699999999997</v>
      </c>
      <c r="F46" s="27">
        <v>-6.8333000000000005E-2</v>
      </c>
      <c r="G46" s="1">
        <f t="shared" si="8"/>
        <v>0.58960779167537714</v>
      </c>
      <c r="H46" s="1">
        <v>1</v>
      </c>
      <c r="I46" s="1">
        <f t="shared" si="6"/>
        <v>1</v>
      </c>
      <c r="J46" s="1">
        <f>((1.42)^(1/4))-1</f>
        <v>9.162151352073411E-2</v>
      </c>
      <c r="K46" s="1">
        <v>5.7299999999999997E-2</v>
      </c>
      <c r="L46" s="28">
        <f t="shared" si="7"/>
        <v>0.59810598295372108</v>
      </c>
      <c r="N46" s="8">
        <f>AVERAGE(L47:L50)</f>
        <v>0.65325178474150647</v>
      </c>
      <c r="O46" s="1">
        <v>2017</v>
      </c>
    </row>
    <row r="47" spans="1:18" x14ac:dyDescent="0.25">
      <c r="A47" s="3" t="s">
        <v>12</v>
      </c>
      <c r="B47" s="1"/>
      <c r="C47" s="1">
        <v>5.33E-2</v>
      </c>
      <c r="D47" s="1">
        <v>0.02</v>
      </c>
      <c r="E47" s="26">
        <v>0.77691699999999997</v>
      </c>
      <c r="F47" s="27">
        <v>-6.8333000000000005E-2</v>
      </c>
      <c r="G47" s="1">
        <f t="shared" si="8"/>
        <v>0.59810598295372108</v>
      </c>
      <c r="H47" s="1">
        <v>1</v>
      </c>
      <c r="I47" s="1">
        <f t="shared" si="6"/>
        <v>1</v>
      </c>
      <c r="J47" s="1">
        <f>((1.25)^(1/4))-1</f>
        <v>5.7371263440564091E-2</v>
      </c>
      <c r="K47" s="1">
        <f>((1.42)^(1/4))-1</f>
        <v>9.162151352073411E-2</v>
      </c>
      <c r="L47" s="28">
        <f t="shared" si="7"/>
        <v>0.61972753109906087</v>
      </c>
      <c r="N47" s="8">
        <f>AVERAGE(L51:L54)</f>
        <v>0.76918246666154277</v>
      </c>
      <c r="O47" s="1">
        <v>2018</v>
      </c>
    </row>
    <row r="48" spans="1:18" x14ac:dyDescent="0.25">
      <c r="A48" s="3" t="s">
        <v>13</v>
      </c>
      <c r="B48" s="1"/>
      <c r="C48" s="1">
        <v>5.33E-2</v>
      </c>
      <c r="D48" s="1">
        <v>0.02</v>
      </c>
      <c r="E48" s="26">
        <v>0.77691699999999997</v>
      </c>
      <c r="F48" s="27">
        <v>-6.8333000000000005E-2</v>
      </c>
      <c r="G48" s="1">
        <f t="shared" si="8"/>
        <v>0.61972753109906087</v>
      </c>
      <c r="H48" s="1">
        <v>1</v>
      </c>
      <c r="I48" s="1">
        <f t="shared" si="6"/>
        <v>1</v>
      </c>
      <c r="J48" s="1">
        <f>((1.25)^(1/4))-1</f>
        <v>5.7371263440564091E-2</v>
      </c>
      <c r="K48" s="1">
        <f>((1.42)^(1/4))-1</f>
        <v>9.162151352073411E-2</v>
      </c>
      <c r="L48" s="28">
        <f t="shared" si="7"/>
        <v>0.64178151020730745</v>
      </c>
      <c r="N48" s="8">
        <f>AVERAGE(L55:L58)</f>
        <v>0.88527425163623152</v>
      </c>
      <c r="O48" s="1">
        <v>2019</v>
      </c>
    </row>
    <row r="49" spans="1:12" x14ac:dyDescent="0.25">
      <c r="A49" s="3" t="s">
        <v>14</v>
      </c>
      <c r="B49" s="1"/>
      <c r="C49" s="1">
        <v>5.33E-2</v>
      </c>
      <c r="D49" s="1">
        <v>0.02</v>
      </c>
      <c r="E49" s="26">
        <v>0.77691699999999997</v>
      </c>
      <c r="F49" s="27">
        <v>-6.8333000000000005E-2</v>
      </c>
      <c r="G49" s="1">
        <f t="shared" si="8"/>
        <v>0.64178151020730745</v>
      </c>
      <c r="H49" s="1">
        <v>1</v>
      </c>
      <c r="I49" s="1">
        <f t="shared" si="6"/>
        <v>1</v>
      </c>
      <c r="J49" s="1">
        <f>((1.25)^(1/4))-1</f>
        <v>5.7371263440564091E-2</v>
      </c>
      <c r="K49" s="1">
        <f>((1.42)^(1/4))-1</f>
        <v>9.162151352073411E-2</v>
      </c>
      <c r="L49" s="28">
        <f t="shared" si="7"/>
        <v>0.66427656889771891</v>
      </c>
    </row>
    <row r="50" spans="1:12" x14ac:dyDescent="0.25">
      <c r="A50" s="3" t="s">
        <v>15</v>
      </c>
      <c r="B50" s="1"/>
      <c r="C50" s="1">
        <v>5.33E-2</v>
      </c>
      <c r="D50" s="1">
        <v>0.02</v>
      </c>
      <c r="E50" s="26">
        <v>0.77691699999999997</v>
      </c>
      <c r="F50" s="27">
        <v>-6.8333000000000005E-2</v>
      </c>
      <c r="G50" s="1">
        <f t="shared" si="8"/>
        <v>0.66427656889771891</v>
      </c>
      <c r="H50" s="1">
        <v>1</v>
      </c>
      <c r="I50" s="1">
        <f t="shared" si="6"/>
        <v>1</v>
      </c>
      <c r="J50" s="1">
        <f>((1.25)^(1/4))-1</f>
        <v>5.7371263440564091E-2</v>
      </c>
      <c r="K50" s="1">
        <f>((1.42)^(1/4))-1</f>
        <v>9.162151352073411E-2</v>
      </c>
      <c r="L50" s="28">
        <f t="shared" si="7"/>
        <v>0.68722152876193865</v>
      </c>
    </row>
    <row r="51" spans="1:12" x14ac:dyDescent="0.25">
      <c r="A51" s="3" t="s">
        <v>16</v>
      </c>
      <c r="B51" s="1"/>
      <c r="C51" s="1">
        <v>4.6080000000000003E-2</v>
      </c>
      <c r="D51" s="1">
        <v>0.02</v>
      </c>
      <c r="E51" s="26">
        <v>0.77691699999999997</v>
      </c>
      <c r="F51" s="27">
        <v>-6.8333000000000005E-2</v>
      </c>
      <c r="G51" s="1">
        <f t="shared" si="8"/>
        <v>0.68722152876193865</v>
      </c>
      <c r="H51" s="1">
        <v>1</v>
      </c>
      <c r="I51" s="1">
        <f t="shared" si="6"/>
        <v>1</v>
      </c>
      <c r="J51" s="1">
        <f>((1.15)^(1/4))-1</f>
        <v>3.5558076341622114E-2</v>
      </c>
      <c r="K51" s="1">
        <f>((1.25)^(1/4))-1</f>
        <v>5.7371263440564091E-2</v>
      </c>
      <c r="L51" s="28">
        <f t="shared" si="7"/>
        <v>0.71935674680905415</v>
      </c>
    </row>
    <row r="52" spans="1:12" x14ac:dyDescent="0.25">
      <c r="A52" s="3" t="s">
        <v>17</v>
      </c>
      <c r="B52" s="1"/>
      <c r="C52" s="1">
        <v>4.6080000000000003E-2</v>
      </c>
      <c r="D52" s="1">
        <v>0.02</v>
      </c>
      <c r="E52" s="26">
        <v>0.77691699999999997</v>
      </c>
      <c r="F52" s="27">
        <v>-6.8333000000000005E-2</v>
      </c>
      <c r="G52" s="1">
        <f t="shared" si="8"/>
        <v>0.71935674680905415</v>
      </c>
      <c r="H52" s="1">
        <v>1</v>
      </c>
      <c r="I52" s="1">
        <f t="shared" si="6"/>
        <v>1</v>
      </c>
      <c r="J52" s="1">
        <f>((1.15)^(1/4))-1</f>
        <v>3.5558076341622114E-2</v>
      </c>
      <c r="K52" s="1">
        <f>((1.25)^(1/4))-1</f>
        <v>5.7371263440564091E-2</v>
      </c>
      <c r="L52" s="28">
        <f t="shared" si="7"/>
        <v>0.75213466921711192</v>
      </c>
    </row>
    <row r="53" spans="1:12" x14ac:dyDescent="0.25">
      <c r="A53" s="3" t="s">
        <v>18</v>
      </c>
      <c r="B53" s="1"/>
      <c r="C53" s="1">
        <v>4.6080000000000003E-2</v>
      </c>
      <c r="D53" s="1">
        <v>0.02</v>
      </c>
      <c r="E53" s="26">
        <v>0.77691699999999997</v>
      </c>
      <c r="F53" s="27">
        <v>-6.8333000000000005E-2</v>
      </c>
      <c r="G53" s="1">
        <f t="shared" si="8"/>
        <v>0.75213466921711192</v>
      </c>
      <c r="H53" s="1">
        <v>1</v>
      </c>
      <c r="I53" s="1">
        <f t="shared" si="6"/>
        <v>1</v>
      </c>
      <c r="J53" s="1">
        <f>((1.15)^(1/4))-1</f>
        <v>3.5558076341622114E-2</v>
      </c>
      <c r="K53" s="1">
        <f>((1.25)^(1/4))-1</f>
        <v>5.7371263440564091E-2</v>
      </c>
      <c r="L53" s="28">
        <f t="shared" si="7"/>
        <v>0.78556815007333092</v>
      </c>
    </row>
    <row r="54" spans="1:12" x14ac:dyDescent="0.25">
      <c r="A54" s="3" t="s">
        <v>19</v>
      </c>
      <c r="B54" s="1"/>
      <c r="C54" s="1">
        <v>4.6080000000000003E-2</v>
      </c>
      <c r="D54" s="1">
        <v>0.02</v>
      </c>
      <c r="E54" s="26">
        <v>0.77691699999999997</v>
      </c>
      <c r="F54" s="27">
        <v>-6.8333000000000005E-2</v>
      </c>
      <c r="G54" s="1">
        <f t="shared" si="8"/>
        <v>0.78556815007333092</v>
      </c>
      <c r="H54" s="1">
        <v>1</v>
      </c>
      <c r="I54" s="1">
        <f t="shared" si="6"/>
        <v>1</v>
      </c>
      <c r="J54" s="1">
        <f>((1.15)^(1/4))-1</f>
        <v>3.5558076341622114E-2</v>
      </c>
      <c r="K54" s="1">
        <f>((1.25)^(1/4))-1</f>
        <v>5.7371263440564091E-2</v>
      </c>
      <c r="L54" s="28">
        <f t="shared" si="7"/>
        <v>0.81967030054667422</v>
      </c>
    </row>
    <row r="55" spans="1:12" x14ac:dyDescent="0.25">
      <c r="A55" s="3" t="s">
        <v>20</v>
      </c>
      <c r="B55" s="1"/>
      <c r="C55" s="1">
        <v>3.1309999999999998E-2</v>
      </c>
      <c r="D55" s="1">
        <v>0.02</v>
      </c>
      <c r="E55" s="26">
        <v>0.77691699999999997</v>
      </c>
      <c r="F55" s="27">
        <v>-6.8333000000000005E-2</v>
      </c>
      <c r="G55" s="1">
        <f t="shared" si="8"/>
        <v>0.81967030054667422</v>
      </c>
      <c r="H55" s="1">
        <v>1</v>
      </c>
      <c r="I55" s="1">
        <f t="shared" si="6"/>
        <v>1</v>
      </c>
      <c r="J55" s="1">
        <f>((1.12)^(1/4))-1</f>
        <v>2.8737344722080227E-2</v>
      </c>
      <c r="K55" s="1">
        <f>((1.15)^(1/4))-1</f>
        <v>3.5558076341622114E-2</v>
      </c>
      <c r="L55" s="28">
        <f t="shared" si="7"/>
        <v>0.84539227649084414</v>
      </c>
    </row>
    <row r="56" spans="1:12" x14ac:dyDescent="0.25">
      <c r="A56" s="3" t="s">
        <v>21</v>
      </c>
      <c r="B56" s="1"/>
      <c r="C56" s="1">
        <v>3.1309999999999998E-2</v>
      </c>
      <c r="D56" s="1">
        <v>0.02</v>
      </c>
      <c r="E56" s="26">
        <v>0.77691699999999997</v>
      </c>
      <c r="F56" s="27">
        <v>-6.8333000000000005E-2</v>
      </c>
      <c r="G56" s="1">
        <f t="shared" si="8"/>
        <v>0.84539227649084414</v>
      </c>
      <c r="H56" s="1">
        <v>1</v>
      </c>
      <c r="I56" s="1">
        <f t="shared" si="6"/>
        <v>1</v>
      </c>
      <c r="J56" s="1">
        <f>((1.12)^(1/4))-1</f>
        <v>2.8737344722080227E-2</v>
      </c>
      <c r="K56" s="1">
        <f>((1.15)^(1/4))-1</f>
        <v>3.5558076341622114E-2</v>
      </c>
      <c r="L56" s="28">
        <f t="shared" si="7"/>
        <v>0.87162869195389747</v>
      </c>
    </row>
    <row r="57" spans="1:12" x14ac:dyDescent="0.25">
      <c r="A57" s="3" t="s">
        <v>22</v>
      </c>
      <c r="B57" s="1"/>
      <c r="C57" s="1">
        <v>3.1309999999999998E-2</v>
      </c>
      <c r="D57" s="1">
        <v>0.02</v>
      </c>
      <c r="E57" s="26">
        <v>0.77691699999999997</v>
      </c>
      <c r="F57" s="27">
        <v>-6.8333000000000005E-2</v>
      </c>
      <c r="G57" s="1">
        <f t="shared" si="8"/>
        <v>0.87162869195389747</v>
      </c>
      <c r="H57" s="1">
        <v>1</v>
      </c>
      <c r="I57" s="1">
        <f t="shared" si="6"/>
        <v>1</v>
      </c>
      <c r="J57" s="1">
        <f>((1.12)^(1/4))-1</f>
        <v>2.8737344722080227E-2</v>
      </c>
      <c r="K57" s="1">
        <f>((1.15)^(1/4))-1</f>
        <v>3.5558076341622114E-2</v>
      </c>
      <c r="L57" s="28">
        <f t="shared" si="7"/>
        <v>0.89838983572621189</v>
      </c>
    </row>
    <row r="58" spans="1:12" x14ac:dyDescent="0.25">
      <c r="A58" s="3" t="s">
        <v>23</v>
      </c>
      <c r="B58" s="1"/>
      <c r="C58" s="1">
        <v>3.1309999999999998E-2</v>
      </c>
      <c r="D58" s="1">
        <v>0.02</v>
      </c>
      <c r="E58" s="26">
        <v>0.77691699999999997</v>
      </c>
      <c r="F58" s="27">
        <v>-6.8333000000000005E-2</v>
      </c>
      <c r="G58" s="1">
        <f t="shared" si="8"/>
        <v>0.89838983572621189</v>
      </c>
      <c r="H58" s="1">
        <v>1</v>
      </c>
      <c r="I58" s="1">
        <f t="shared" si="6"/>
        <v>1</v>
      </c>
      <c r="J58" s="1">
        <f>((1.12)^(1/4))-1</f>
        <v>2.8737344722080227E-2</v>
      </c>
      <c r="K58" s="1">
        <f>((1.15)^(1/4))-1</f>
        <v>3.5558076341622114E-2</v>
      </c>
      <c r="L58" s="28">
        <f t="shared" si="7"/>
        <v>0.92568620237397259</v>
      </c>
    </row>
    <row r="61" spans="1:12" x14ac:dyDescent="0.25">
      <c r="B61" t="s">
        <v>52</v>
      </c>
      <c r="C61" t="s">
        <v>53</v>
      </c>
      <c r="D61" t="s">
        <v>54</v>
      </c>
    </row>
    <row r="62" spans="1:12" x14ac:dyDescent="0.25">
      <c r="A62" s="3" t="s">
        <v>8</v>
      </c>
      <c r="B62" s="29">
        <v>0.5763627047300518</v>
      </c>
      <c r="C62" s="29">
        <v>0.57407311692379437</v>
      </c>
      <c r="D62" s="29">
        <v>0.57310803544483635</v>
      </c>
    </row>
    <row r="63" spans="1:12" x14ac:dyDescent="0.25">
      <c r="A63" s="3" t="s">
        <v>9</v>
      </c>
      <c r="B63" s="29">
        <v>0.58787977490773602</v>
      </c>
      <c r="C63" s="29">
        <v>0.58323257352035596</v>
      </c>
      <c r="D63" s="29">
        <v>0.58127623159856945</v>
      </c>
    </row>
    <row r="64" spans="1:12" x14ac:dyDescent="0.25">
      <c r="A64" s="3" t="s">
        <v>10</v>
      </c>
      <c r="B64" s="29">
        <v>0.59965695531483454</v>
      </c>
      <c r="C64" s="29">
        <v>0.59258223940087362</v>
      </c>
      <c r="D64" s="29">
        <v>0.58960779167537714</v>
      </c>
    </row>
    <row r="65" spans="1:4" x14ac:dyDescent="0.25">
      <c r="A65" s="3" t="s">
        <v>11</v>
      </c>
      <c r="B65" s="29">
        <v>0.61170012047762923</v>
      </c>
      <c r="C65" s="29">
        <v>0.60212606453457573</v>
      </c>
      <c r="D65" s="29">
        <v>0.59810598295372108</v>
      </c>
    </row>
    <row r="66" spans="1:4" x14ac:dyDescent="0.25">
      <c r="A66" s="3" t="s">
        <v>12</v>
      </c>
      <c r="B66" s="29">
        <v>0.62436200468763059</v>
      </c>
      <c r="C66" s="29">
        <v>0.61168165170340205</v>
      </c>
      <c r="D66" s="29">
        <v>0.61972753109906087</v>
      </c>
    </row>
    <row r="67" spans="1:4" x14ac:dyDescent="0.25">
      <c r="A67" s="3" t="s">
        <v>13</v>
      </c>
      <c r="B67" s="29">
        <v>0.63718901385342952</v>
      </c>
      <c r="C67" s="29">
        <v>0.62134022236135877</v>
      </c>
      <c r="D67" s="29">
        <v>0.64178151020730745</v>
      </c>
    </row>
    <row r="68" spans="1:4" x14ac:dyDescent="0.25">
      <c r="A68" s="3" t="s">
        <v>14</v>
      </c>
      <c r="B68" s="29">
        <v>0.65018330138683833</v>
      </c>
      <c r="C68" s="29">
        <v>0.6311028863930449</v>
      </c>
      <c r="D68" s="29">
        <v>0.66427656889771891</v>
      </c>
    </row>
    <row r="69" spans="1:4" x14ac:dyDescent="0.25">
      <c r="A69" s="3" t="s">
        <v>15</v>
      </c>
      <c r="B69" s="29">
        <v>0.66334704878253836</v>
      </c>
      <c r="C69" s="29">
        <v>0.64097076564462574</v>
      </c>
      <c r="D69" s="29">
        <v>0.68722152876193865</v>
      </c>
    </row>
    <row r="70" spans="1:4" x14ac:dyDescent="0.25">
      <c r="A70" s="3" t="s">
        <v>16</v>
      </c>
      <c r="B70" s="29">
        <v>0.68484075254611521</v>
      </c>
      <c r="C70" s="29">
        <v>0.66187297396253686</v>
      </c>
      <c r="D70" s="29">
        <v>0.71935674680905415</v>
      </c>
    </row>
    <row r="71" spans="1:4" x14ac:dyDescent="0.25">
      <c r="A71" s="3" t="s">
        <v>17</v>
      </c>
      <c r="B71" s="29">
        <v>0.70660772617932976</v>
      </c>
      <c r="C71" s="29">
        <v>0.68303625685851421</v>
      </c>
      <c r="D71" s="29">
        <v>0.75213466921711192</v>
      </c>
    </row>
    <row r="72" spans="1:4" x14ac:dyDescent="0.25">
      <c r="A72" s="3" t="s">
        <v>18</v>
      </c>
      <c r="B72" s="29">
        <v>0.72865144402157345</v>
      </c>
      <c r="C72" s="29">
        <v>0.70446387522893195</v>
      </c>
      <c r="D72" s="29">
        <v>0.78556815007333092</v>
      </c>
    </row>
    <row r="73" spans="1:4" x14ac:dyDescent="0.25">
      <c r="A73" s="3" t="s">
        <v>19</v>
      </c>
      <c r="B73" s="29">
        <v>0.75097542458481403</v>
      </c>
      <c r="C73" s="29">
        <v>0.72615913069969507</v>
      </c>
      <c r="D73" s="29">
        <v>0.81967030054667422</v>
      </c>
    </row>
    <row r="74" spans="1:4" x14ac:dyDescent="0.25">
      <c r="A74" s="3" t="s">
        <v>20</v>
      </c>
      <c r="B74" s="29">
        <v>0.76497802113629276</v>
      </c>
      <c r="C74" s="29">
        <v>0.73901846874285826</v>
      </c>
      <c r="D74" s="29">
        <v>0.84539227649084414</v>
      </c>
    </row>
    <row r="75" spans="1:4" x14ac:dyDescent="0.25">
      <c r="A75" s="3" t="s">
        <v>21</v>
      </c>
      <c r="B75" s="29">
        <v>0.77916335270549408</v>
      </c>
      <c r="C75" s="29">
        <v>0.75203842360711382</v>
      </c>
      <c r="D75" s="29">
        <v>0.87162869195389747</v>
      </c>
    </row>
    <row r="76" spans="1:4" x14ac:dyDescent="0.25">
      <c r="A76" s="3" t="s">
        <v>22</v>
      </c>
      <c r="B76" s="29">
        <v>0.7935338039991815</v>
      </c>
      <c r="C76" s="29">
        <v>0.76522100144263272</v>
      </c>
      <c r="D76" s="29">
        <v>0.89838983572621189</v>
      </c>
    </row>
    <row r="77" spans="1:4" x14ac:dyDescent="0.25">
      <c r="A77" s="3" t="s">
        <v>23</v>
      </c>
      <c r="B77" s="29">
        <v>0.80809179084473448</v>
      </c>
      <c r="C77" s="29">
        <v>0.77856823345697768</v>
      </c>
      <c r="D77" s="29">
        <v>0.92568620237397259</v>
      </c>
    </row>
  </sheetData>
  <mergeCells count="2">
    <mergeCell ref="A22:M22"/>
    <mergeCell ref="A41:R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Q77"/>
  <sheetViews>
    <sheetView topLeftCell="A33" zoomScale="60" zoomScaleNormal="60" workbookViewId="0">
      <selection activeCell="A61" sqref="A61:D77"/>
    </sheetView>
  </sheetViews>
  <sheetFormatPr baseColWidth="10" defaultColWidth="9.140625" defaultRowHeight="15" x14ac:dyDescent="0.25"/>
  <cols>
    <col min="1" max="1" width="12" customWidth="1"/>
    <col min="2" max="7" width="10.7109375" bestFit="1" customWidth="1"/>
    <col min="8" max="8" width="16.42578125" customWidth="1"/>
    <col min="9" max="10" width="10.7109375" bestFit="1" customWidth="1"/>
    <col min="11" max="11" width="12" bestFit="1" customWidth="1"/>
    <col min="12" max="12" width="11.85546875" bestFit="1" customWidth="1"/>
    <col min="13" max="13" width="10.7109375" bestFit="1" customWidth="1"/>
    <col min="14" max="14" width="14.28515625" customWidth="1"/>
    <col min="15" max="17" width="10.7109375" bestFit="1" customWidth="1"/>
    <col min="19" max="19" width="27.7109375" bestFit="1" customWidth="1"/>
    <col min="40" max="40" width="27.7109375" bestFit="1" customWidth="1"/>
    <col min="60" max="60" width="29.140625" bestFit="1" customWidth="1"/>
  </cols>
  <sheetData>
    <row r="1" spans="1:43" x14ac:dyDescent="0.25">
      <c r="A1" s="13" t="s">
        <v>44</v>
      </c>
      <c r="AO1" s="12"/>
    </row>
    <row r="2" spans="1:43" x14ac:dyDescent="0.25">
      <c r="A2" s="4" t="s">
        <v>5</v>
      </c>
      <c r="B2" s="5" t="s">
        <v>26</v>
      </c>
      <c r="C2" s="5" t="s">
        <v>27</v>
      </c>
      <c r="D2" s="5" t="s">
        <v>28</v>
      </c>
      <c r="E2" s="5" t="s">
        <v>29</v>
      </c>
      <c r="F2" s="5" t="s">
        <v>30</v>
      </c>
      <c r="G2" s="5" t="s">
        <v>31</v>
      </c>
      <c r="H2" s="5" t="s">
        <v>32</v>
      </c>
      <c r="I2" s="5" t="s">
        <v>33</v>
      </c>
      <c r="J2" s="5" t="s">
        <v>36</v>
      </c>
      <c r="K2" s="5" t="s">
        <v>35</v>
      </c>
      <c r="L2" s="6" t="s">
        <v>46</v>
      </c>
      <c r="M2" s="6" t="s">
        <v>48</v>
      </c>
      <c r="N2" s="21" t="s">
        <v>47</v>
      </c>
    </row>
    <row r="3" spans="1:43" x14ac:dyDescent="0.25">
      <c r="A3" s="3" t="s">
        <v>8</v>
      </c>
      <c r="B3" s="1"/>
      <c r="C3" s="14">
        <v>5.9760000000000001E-2</v>
      </c>
      <c r="D3" s="15">
        <v>0.02</v>
      </c>
      <c r="E3" s="26">
        <v>0.77691699999999997</v>
      </c>
      <c r="F3" s="27">
        <v>-6.8333000000000005E-2</v>
      </c>
      <c r="G3" s="16">
        <v>0.56506000000000001</v>
      </c>
      <c r="H3" s="1">
        <v>0.99747232997782798</v>
      </c>
      <c r="I3" s="18">
        <f t="shared" ref="I3:I18" si="0">1/H3</f>
        <v>1.0025340753284135</v>
      </c>
      <c r="J3" s="15">
        <v>0.60714999999999997</v>
      </c>
      <c r="K3" s="1">
        <v>5.737126344E-2</v>
      </c>
      <c r="L3" s="6">
        <v>4.2528316534958477E-2</v>
      </c>
      <c r="M3" s="6">
        <v>4.2528316534958477E-2</v>
      </c>
      <c r="N3" s="22">
        <f>C3+(D3*G3*I3)+(G3*I3)-(E3*EXP((D3+L3)*F3))+(E3*I3*EXP((D3+K3)*F3))-(E3*I3*(L3/(1+L3))*EXP((D3+K3)*F3))-J3</f>
        <v>-5.1858517480241062E-13</v>
      </c>
    </row>
    <row r="4" spans="1:43" x14ac:dyDescent="0.25">
      <c r="A4" s="3" t="s">
        <v>9</v>
      </c>
      <c r="B4" s="1"/>
      <c r="C4" s="15">
        <v>5.9760000000000001E-2</v>
      </c>
      <c r="D4" s="15">
        <v>0.02</v>
      </c>
      <c r="E4" s="26">
        <v>0.77691699999999997</v>
      </c>
      <c r="F4" s="27">
        <v>-6.8333000000000005E-2</v>
      </c>
      <c r="G4" s="15">
        <v>0.60714999999999997</v>
      </c>
      <c r="H4" s="1">
        <v>0.99747232997782798</v>
      </c>
      <c r="I4" s="15">
        <f t="shared" si="0"/>
        <v>1.0025340753284135</v>
      </c>
      <c r="J4" s="15">
        <v>0.60714999999999997</v>
      </c>
      <c r="K4" s="1">
        <f t="shared" ref="K4:K18" si="1">L3</f>
        <v>4.2528316534958477E-2</v>
      </c>
      <c r="L4" s="6">
        <v>0.11371193423958832</v>
      </c>
      <c r="M4" s="6">
        <v>0.11371193423958832</v>
      </c>
      <c r="N4">
        <f>C4+(D4*G4*I4)+(G4*I4)-(E4*EXP((D4+L4)*F4))+(E4*I4*EXP((D4+K4)*F4))-(E4*I4*(L4/(1+L4))*EXP((D4+K4)*F4))-J4</f>
        <v>8.659739592076221E-15</v>
      </c>
      <c r="W4" s="7" t="s">
        <v>4</v>
      </c>
      <c r="X4" s="1" t="s">
        <v>1</v>
      </c>
    </row>
    <row r="5" spans="1:43" x14ac:dyDescent="0.25">
      <c r="A5" s="3" t="s">
        <v>10</v>
      </c>
      <c r="B5" s="1"/>
      <c r="C5" s="15">
        <v>5.9760000000000001E-2</v>
      </c>
      <c r="D5" s="15">
        <v>0.02</v>
      </c>
      <c r="E5" s="26">
        <v>0.77691699999999997</v>
      </c>
      <c r="F5" s="27">
        <v>-6.8333000000000005E-2</v>
      </c>
      <c r="G5" s="15">
        <v>0.60714999999999997</v>
      </c>
      <c r="H5" s="1">
        <v>0.99747232997782798</v>
      </c>
      <c r="I5" s="15">
        <f t="shared" si="0"/>
        <v>1.0025340753284135</v>
      </c>
      <c r="J5" s="15">
        <v>0.60714999999999997</v>
      </c>
      <c r="K5" s="1">
        <f t="shared" si="1"/>
        <v>0.11371193423958832</v>
      </c>
      <c r="L5" s="6">
        <v>0.10781411032145255</v>
      </c>
      <c r="M5" s="6">
        <v>0.10781411032145255</v>
      </c>
      <c r="N5">
        <f t="shared" ref="N5:N18" si="2">C5+(D5*G5*I5)+(G5*I5)-(E5*EXP((D5+L5)*F5))+(E5*I5*EXP((D5+K5)*F5))-(E5*I5*(L5/(1+L5))*EXP((D5+K5)*F5))-J5</f>
        <v>2.631228568361621E-14</v>
      </c>
      <c r="W5" s="8" t="e">
        <f>AVERAGE(#REF!)</f>
        <v>#REF!</v>
      </c>
      <c r="X5" s="1">
        <v>2016</v>
      </c>
      <c r="AQ5" s="20"/>
    </row>
    <row r="6" spans="1:43" x14ac:dyDescent="0.25">
      <c r="A6" s="3" t="s">
        <v>11</v>
      </c>
      <c r="B6" s="1"/>
      <c r="C6" s="15">
        <v>5.9760000000000001E-2</v>
      </c>
      <c r="D6" s="15">
        <v>0.02</v>
      </c>
      <c r="E6" s="26">
        <v>0.77691699999999997</v>
      </c>
      <c r="F6" s="27">
        <v>-6.8333000000000005E-2</v>
      </c>
      <c r="G6" s="15">
        <v>0.60714999999999997</v>
      </c>
      <c r="H6" s="1">
        <v>0.99747232997782798</v>
      </c>
      <c r="I6" s="15">
        <f t="shared" si="0"/>
        <v>1.0025340753284135</v>
      </c>
      <c r="J6" s="15">
        <v>0.60714999999999997</v>
      </c>
      <c r="K6" s="1">
        <f t="shared" si="1"/>
        <v>0.10781411032145255</v>
      </c>
      <c r="L6" s="6">
        <v>0.10830146822120433</v>
      </c>
      <c r="M6" s="6">
        <v>0.10830146822120433</v>
      </c>
      <c r="N6">
        <f t="shared" si="2"/>
        <v>2.2204460492503131E-14</v>
      </c>
      <c r="W6" s="8" t="e">
        <f>AVERAGE(#REF!)</f>
        <v>#REF!</v>
      </c>
      <c r="X6" s="1">
        <v>2017</v>
      </c>
      <c r="AQ6" s="20"/>
    </row>
    <row r="7" spans="1:43" x14ac:dyDescent="0.25">
      <c r="A7" s="3" t="s">
        <v>12</v>
      </c>
      <c r="B7" s="1"/>
      <c r="C7" s="15">
        <v>5.33E-2</v>
      </c>
      <c r="D7" s="15">
        <v>0.02</v>
      </c>
      <c r="E7" s="26">
        <v>0.77691699999999997</v>
      </c>
      <c r="F7" s="27">
        <v>-6.8333000000000005E-2</v>
      </c>
      <c r="G7" s="15">
        <v>0.60714999999999997</v>
      </c>
      <c r="H7" s="1">
        <v>1.0068693120324133</v>
      </c>
      <c r="I7" s="15">
        <f t="shared" si="0"/>
        <v>0.99317755348154646</v>
      </c>
      <c r="J7" s="15">
        <v>0.60867000000000004</v>
      </c>
      <c r="K7" s="1">
        <f t="shared" si="1"/>
        <v>0.10830146822120433</v>
      </c>
      <c r="L7" s="6">
        <v>7.3893739445821643E-2</v>
      </c>
      <c r="M7" s="6">
        <v>7.3893739445821643E-2</v>
      </c>
      <c r="N7">
        <f t="shared" si="2"/>
        <v>1.0880185641326534E-14</v>
      </c>
      <c r="W7" s="8" t="e">
        <f>AVERAGE(#REF!)</f>
        <v>#REF!</v>
      </c>
      <c r="X7" s="1">
        <v>2018</v>
      </c>
      <c r="AQ7" s="20"/>
    </row>
    <row r="8" spans="1:43" x14ac:dyDescent="0.25">
      <c r="A8" s="3" t="s">
        <v>13</v>
      </c>
      <c r="B8" s="1"/>
      <c r="C8" s="15">
        <v>5.33E-2</v>
      </c>
      <c r="D8" s="15">
        <v>0.02</v>
      </c>
      <c r="E8" s="26">
        <v>0.77691699999999997</v>
      </c>
      <c r="F8" s="27">
        <v>-6.8333000000000005E-2</v>
      </c>
      <c r="G8" s="15">
        <v>0.60867000000000004</v>
      </c>
      <c r="H8" s="1">
        <v>1.0068693120324133</v>
      </c>
      <c r="I8" s="15">
        <f t="shared" si="0"/>
        <v>0.99317755348154646</v>
      </c>
      <c r="J8" s="15">
        <v>0.60867000000000004</v>
      </c>
      <c r="K8" s="1">
        <f t="shared" si="1"/>
        <v>7.3893739445821643E-2</v>
      </c>
      <c r="L8" s="6">
        <v>7.9176892444157515E-2</v>
      </c>
      <c r="M8" s="6">
        <v>7.9176892444157515E-2</v>
      </c>
      <c r="N8">
        <f t="shared" si="2"/>
        <v>-4.1977532561077169E-12</v>
      </c>
      <c r="W8" s="8" t="e">
        <f>AVERAGE(#REF!)</f>
        <v>#REF!</v>
      </c>
      <c r="X8" s="1">
        <v>2019</v>
      </c>
      <c r="AQ8" s="20"/>
    </row>
    <row r="9" spans="1:43" x14ac:dyDescent="0.25">
      <c r="A9" s="3" t="s">
        <v>14</v>
      </c>
      <c r="B9" s="1"/>
      <c r="C9" s="15">
        <v>5.33E-2</v>
      </c>
      <c r="D9" s="15">
        <v>0.02</v>
      </c>
      <c r="E9" s="26">
        <v>0.77691699999999997</v>
      </c>
      <c r="F9" s="27">
        <v>-6.8333000000000005E-2</v>
      </c>
      <c r="G9" s="15">
        <v>0.60867000000000004</v>
      </c>
      <c r="H9" s="1">
        <v>1.0068693120324133</v>
      </c>
      <c r="I9" s="15">
        <f t="shared" si="0"/>
        <v>0.99317755348154646</v>
      </c>
      <c r="J9" s="15">
        <v>0.60867000000000004</v>
      </c>
      <c r="K9" s="1">
        <f t="shared" si="1"/>
        <v>7.9176892444157515E-2</v>
      </c>
      <c r="L9" s="6">
        <v>7.8753461127978389E-2</v>
      </c>
      <c r="M9" s="6">
        <v>7.8753461127978389E-2</v>
      </c>
      <c r="N9">
        <f t="shared" si="2"/>
        <v>-4.6299630795942903E-12</v>
      </c>
      <c r="AQ9" s="20"/>
    </row>
    <row r="10" spans="1:43" x14ac:dyDescent="0.25">
      <c r="A10" s="3" t="s">
        <v>15</v>
      </c>
      <c r="B10" s="1"/>
      <c r="C10" s="15">
        <v>5.33E-2</v>
      </c>
      <c r="D10" s="15">
        <v>0.02</v>
      </c>
      <c r="E10" s="26">
        <v>0.77691699999999997</v>
      </c>
      <c r="F10" s="27">
        <v>-6.8333000000000005E-2</v>
      </c>
      <c r="G10" s="15">
        <v>0.60867000000000004</v>
      </c>
      <c r="H10" s="1">
        <v>1.0068693120324133</v>
      </c>
      <c r="I10" s="15">
        <f t="shared" si="0"/>
        <v>0.99317755348154646</v>
      </c>
      <c r="J10" s="15">
        <v>0.60867000000000004</v>
      </c>
      <c r="K10" s="1">
        <f t="shared" si="1"/>
        <v>7.8753461127978389E-2</v>
      </c>
      <c r="L10" s="6">
        <v>7.8787391412611582E-2</v>
      </c>
      <c r="M10" s="6">
        <v>7.8787391412611582E-2</v>
      </c>
      <c r="N10">
        <f t="shared" si="2"/>
        <v>-4.5701220585669944E-12</v>
      </c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Q10" s="20"/>
    </row>
    <row r="11" spans="1:43" x14ac:dyDescent="0.25">
      <c r="A11" s="3" t="s">
        <v>16</v>
      </c>
      <c r="B11" s="1"/>
      <c r="C11" s="15">
        <v>4.6080000000000003E-2</v>
      </c>
      <c r="D11" s="15">
        <v>0.02</v>
      </c>
      <c r="E11" s="26">
        <v>0.77691699999999997</v>
      </c>
      <c r="F11" s="27">
        <v>-6.8333000000000005E-2</v>
      </c>
      <c r="G11" s="15">
        <v>0.60867000000000004</v>
      </c>
      <c r="H11" s="1">
        <v>1.0071945787353178</v>
      </c>
      <c r="I11" s="15">
        <f t="shared" si="0"/>
        <v>0.99285681348250343</v>
      </c>
      <c r="J11" s="15">
        <v>0.59519</v>
      </c>
      <c r="K11" s="1">
        <f t="shared" si="1"/>
        <v>7.8787391412611582E-2</v>
      </c>
      <c r="L11" s="6">
        <v>8.8507623366829158E-2</v>
      </c>
      <c r="M11" s="6">
        <v>8.8507623366829158E-2</v>
      </c>
      <c r="N11">
        <f t="shared" si="2"/>
        <v>1.1324274851176597E-14</v>
      </c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Q11" s="20"/>
    </row>
    <row r="12" spans="1:43" x14ac:dyDescent="0.25">
      <c r="A12" s="3" t="s">
        <v>17</v>
      </c>
      <c r="B12" s="1"/>
      <c r="C12" s="15">
        <v>4.6080000000000003E-2</v>
      </c>
      <c r="D12" s="15">
        <v>0.02</v>
      </c>
      <c r="E12" s="26">
        <v>0.77691699999999997</v>
      </c>
      <c r="F12" s="27">
        <v>-6.8333000000000005E-2</v>
      </c>
      <c r="G12" s="15">
        <v>0.59519</v>
      </c>
      <c r="H12" s="1">
        <v>1.0071945787353178</v>
      </c>
      <c r="I12" s="15">
        <f t="shared" si="0"/>
        <v>0.99285681348250343</v>
      </c>
      <c r="J12" s="15">
        <v>0.59519</v>
      </c>
      <c r="K12" s="1">
        <f t="shared" si="1"/>
        <v>8.8507623366829158E-2</v>
      </c>
      <c r="L12" s="6">
        <v>6.5269727246734729E-2</v>
      </c>
      <c r="M12" s="6">
        <v>6.5269727246734729E-2</v>
      </c>
      <c r="N12">
        <f t="shared" si="2"/>
        <v>-3.3043567881918534E-12</v>
      </c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Q12" s="20"/>
    </row>
    <row r="13" spans="1:43" x14ac:dyDescent="0.25">
      <c r="A13" s="3" t="s">
        <v>18</v>
      </c>
      <c r="B13" s="1"/>
      <c r="C13" s="15">
        <v>4.6080000000000003E-2</v>
      </c>
      <c r="D13" s="15">
        <v>0.02</v>
      </c>
      <c r="E13" s="26">
        <v>0.77691699999999997</v>
      </c>
      <c r="F13" s="27">
        <v>-6.8333000000000005E-2</v>
      </c>
      <c r="G13" s="15">
        <v>0.59519</v>
      </c>
      <c r="H13" s="1">
        <v>1.0071945787353178</v>
      </c>
      <c r="I13" s="15">
        <f t="shared" si="0"/>
        <v>0.99285681348250343</v>
      </c>
      <c r="J13" s="15">
        <v>0.59519</v>
      </c>
      <c r="K13" s="1">
        <f t="shared" si="1"/>
        <v>6.5269727246734729E-2</v>
      </c>
      <c r="L13" s="6">
        <v>6.7106555921941091E-2</v>
      </c>
      <c r="M13" s="6">
        <v>6.7106555921941091E-2</v>
      </c>
      <c r="N13">
        <f t="shared" si="2"/>
        <v>-2.4772406348461118E-12</v>
      </c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Q13" s="20"/>
    </row>
    <row r="14" spans="1:43" x14ac:dyDescent="0.25">
      <c r="A14" s="3" t="s">
        <v>19</v>
      </c>
      <c r="B14" s="1"/>
      <c r="C14" s="15">
        <v>4.6080000000000003E-2</v>
      </c>
      <c r="D14" s="15">
        <v>0.02</v>
      </c>
      <c r="E14" s="26">
        <v>0.77691699999999997</v>
      </c>
      <c r="F14" s="27">
        <v>-6.8333000000000005E-2</v>
      </c>
      <c r="G14" s="15">
        <v>0.59519</v>
      </c>
      <c r="H14" s="1">
        <v>1.0071945787353178</v>
      </c>
      <c r="I14" s="15">
        <f t="shared" si="0"/>
        <v>0.99285681348250343</v>
      </c>
      <c r="J14" s="15">
        <v>0.59519</v>
      </c>
      <c r="K14" s="1">
        <f t="shared" si="1"/>
        <v>6.7106555921941091E-2</v>
      </c>
      <c r="L14" s="6">
        <v>6.6961239597822492E-2</v>
      </c>
      <c r="M14" s="6">
        <v>6.6961239597822492E-2</v>
      </c>
      <c r="N14">
        <f t="shared" si="2"/>
        <v>-2.6094681970789679E-12</v>
      </c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Q14" s="20"/>
    </row>
    <row r="15" spans="1:43" x14ac:dyDescent="0.25">
      <c r="A15" s="3" t="s">
        <v>20</v>
      </c>
      <c r="B15" s="1"/>
      <c r="C15" s="15">
        <v>3.1309999999999998E-2</v>
      </c>
      <c r="D15" s="15">
        <v>0.02</v>
      </c>
      <c r="E15" s="26">
        <v>0.77691699999999997</v>
      </c>
      <c r="F15" s="27">
        <v>-6.8333000000000005E-2</v>
      </c>
      <c r="G15" s="15">
        <v>0.59519</v>
      </c>
      <c r="H15" s="1">
        <v>1.0068603904556046</v>
      </c>
      <c r="I15" s="15">
        <f t="shared" si="0"/>
        <v>0.99318635381763276</v>
      </c>
      <c r="J15" s="15">
        <v>0.57503000000000004</v>
      </c>
      <c r="K15" s="1">
        <f t="shared" si="1"/>
        <v>6.6961239597822492E-2</v>
      </c>
      <c r="L15" s="6">
        <v>7.6448721663631217E-2</v>
      </c>
      <c r="M15" s="6">
        <v>7.6448721663631217E-2</v>
      </c>
      <c r="N15">
        <f t="shared" si="2"/>
        <v>-3.6125546998277969E-12</v>
      </c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Q15" s="20"/>
    </row>
    <row r="16" spans="1:43" x14ac:dyDescent="0.25">
      <c r="A16" s="3" t="s">
        <v>21</v>
      </c>
      <c r="B16" s="1"/>
      <c r="C16" s="15">
        <v>3.1309999999999998E-2</v>
      </c>
      <c r="D16" s="15">
        <v>0.02</v>
      </c>
      <c r="E16" s="26">
        <v>0.77691699999999997</v>
      </c>
      <c r="F16" s="27">
        <v>-6.8333000000000005E-2</v>
      </c>
      <c r="G16" s="15">
        <v>0.57503000000000004</v>
      </c>
      <c r="H16" s="1">
        <v>1.0068603904556046</v>
      </c>
      <c r="I16" s="15">
        <f t="shared" si="0"/>
        <v>0.99318635381763276</v>
      </c>
      <c r="J16" s="15">
        <v>0.57503000000000004</v>
      </c>
      <c r="K16" s="1">
        <f t="shared" si="1"/>
        <v>7.6448721663631217E-2</v>
      </c>
      <c r="L16" s="6">
        <v>4.3285893793843747E-2</v>
      </c>
      <c r="M16" s="6">
        <v>4.3285893793843747E-2</v>
      </c>
      <c r="N16">
        <f t="shared" si="2"/>
        <v>-1.024624829426557E-12</v>
      </c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Q16" s="20"/>
    </row>
    <row r="17" spans="1:43" x14ac:dyDescent="0.25">
      <c r="A17" s="3" t="s">
        <v>22</v>
      </c>
      <c r="B17" s="1"/>
      <c r="C17" s="15">
        <v>3.1309999999999998E-2</v>
      </c>
      <c r="D17" s="15">
        <v>0.02</v>
      </c>
      <c r="E17" s="26">
        <v>0.77691699999999997</v>
      </c>
      <c r="F17" s="27">
        <v>-6.8333000000000005E-2</v>
      </c>
      <c r="G17" s="15">
        <v>0.57503000000000004</v>
      </c>
      <c r="H17" s="1">
        <v>1.0068603904556046</v>
      </c>
      <c r="I17" s="15">
        <f t="shared" si="0"/>
        <v>0.99318635381763276</v>
      </c>
      <c r="J17" s="15">
        <v>0.57503000000000004</v>
      </c>
      <c r="K17" s="1">
        <f t="shared" si="1"/>
        <v>4.3285893793843747E-2</v>
      </c>
      <c r="L17" s="6">
        <v>4.5845339427659962E-2</v>
      </c>
      <c r="M17" s="6">
        <v>4.5845339427659962E-2</v>
      </c>
      <c r="N17">
        <f t="shared" si="2"/>
        <v>-6.014078124394473E-13</v>
      </c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P17" s="20"/>
      <c r="AQ17" s="20"/>
    </row>
    <row r="18" spans="1:43" x14ac:dyDescent="0.25">
      <c r="A18" s="3" t="s">
        <v>23</v>
      </c>
      <c r="B18" s="1"/>
      <c r="C18" s="15">
        <v>3.1309999999999998E-2</v>
      </c>
      <c r="D18" s="15">
        <v>0.02</v>
      </c>
      <c r="E18" s="26">
        <v>0.77691699999999997</v>
      </c>
      <c r="F18" s="27">
        <v>-6.8333000000000005E-2</v>
      </c>
      <c r="G18" s="15">
        <v>0.57503000000000004</v>
      </c>
      <c r="H18" s="1">
        <v>1.0068603904556046</v>
      </c>
      <c r="I18" s="15">
        <f t="shared" si="0"/>
        <v>0.99318635381763276</v>
      </c>
      <c r="J18" s="15">
        <v>0.57503000000000004</v>
      </c>
      <c r="K18" s="1">
        <f t="shared" si="1"/>
        <v>4.5845339427659962E-2</v>
      </c>
      <c r="L18" s="6">
        <v>4.56475645096917E-2</v>
      </c>
      <c r="M18" s="6">
        <v>4.56475645096917E-2</v>
      </c>
      <c r="N18">
        <f t="shared" si="2"/>
        <v>-6.652456363553938E-13</v>
      </c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P18" s="20"/>
      <c r="AQ18" s="20"/>
    </row>
    <row r="19" spans="1:43" x14ac:dyDescent="0.25"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P19" s="20"/>
      <c r="AQ19" s="20"/>
    </row>
    <row r="20" spans="1:43" x14ac:dyDescent="0.25">
      <c r="E20" s="20"/>
      <c r="F20" s="20"/>
      <c r="G20" s="20"/>
    </row>
    <row r="21" spans="1:43" x14ac:dyDescent="0.25">
      <c r="A21" s="13" t="s">
        <v>49</v>
      </c>
      <c r="E21" s="20"/>
      <c r="F21" s="20"/>
      <c r="G21" s="20"/>
    </row>
    <row r="22" spans="1:43" x14ac:dyDescent="0.25">
      <c r="A22" s="4" t="s">
        <v>5</v>
      </c>
      <c r="B22" s="5" t="s">
        <v>26</v>
      </c>
      <c r="C22" s="5" t="s">
        <v>27</v>
      </c>
      <c r="D22" s="5" t="s">
        <v>28</v>
      </c>
      <c r="E22" s="5" t="s">
        <v>29</v>
      </c>
      <c r="F22" s="5" t="s">
        <v>30</v>
      </c>
      <c r="G22" s="5" t="s">
        <v>31</v>
      </c>
      <c r="H22" s="5" t="s">
        <v>32</v>
      </c>
      <c r="I22" s="5" t="s">
        <v>33</v>
      </c>
      <c r="J22" s="5" t="s">
        <v>36</v>
      </c>
      <c r="K22" s="5" t="s">
        <v>35</v>
      </c>
      <c r="L22" s="6" t="s">
        <v>46</v>
      </c>
      <c r="M22" s="6" t="s">
        <v>48</v>
      </c>
      <c r="N22" s="21" t="s">
        <v>47</v>
      </c>
    </row>
    <row r="23" spans="1:43" x14ac:dyDescent="0.25">
      <c r="A23" s="3" t="s">
        <v>8</v>
      </c>
      <c r="B23" s="1"/>
      <c r="C23" s="14">
        <v>5.9760000000000001E-2</v>
      </c>
      <c r="D23" s="15">
        <v>0.02</v>
      </c>
      <c r="E23" s="26">
        <v>0.77691699999999997</v>
      </c>
      <c r="F23" s="27">
        <v>-6.8333000000000005E-2</v>
      </c>
      <c r="G23" s="16">
        <v>0.56506000000000001</v>
      </c>
      <c r="H23" s="1">
        <v>0.99924915477038523</v>
      </c>
      <c r="I23" s="18">
        <f>1/H23</f>
        <v>1.0007514094217946</v>
      </c>
      <c r="J23" s="15">
        <v>0.60714999999999997</v>
      </c>
      <c r="K23" s="1">
        <v>5.737126344E-2</v>
      </c>
      <c r="L23" s="6">
        <v>3.8975522732820379E-2</v>
      </c>
      <c r="M23" s="6">
        <v>3.8975522732820379E-2</v>
      </c>
      <c r="N23">
        <f>C23+(D23*G23*I23)+(G23*I23)-(E23*EXP((D23+L23)*F23))+(E23*I23*EXP((D23+K23)*F23))-(E23*I23*(L23/(1+L23))*EXP((D23+K23)*F23))-J23</f>
        <v>-4.6329606817607782E-13</v>
      </c>
    </row>
    <row r="24" spans="1:43" x14ac:dyDescent="0.25">
      <c r="A24" s="3" t="s">
        <v>9</v>
      </c>
      <c r="B24" s="1"/>
      <c r="C24" s="15">
        <v>5.9760000000000001E-2</v>
      </c>
      <c r="D24" s="15">
        <v>0.02</v>
      </c>
      <c r="E24" s="26">
        <v>0.77691699999999997</v>
      </c>
      <c r="F24" s="27">
        <v>-6.8333000000000005E-2</v>
      </c>
      <c r="G24" s="15">
        <v>0.60714999999999997</v>
      </c>
      <c r="H24" s="1">
        <v>0.99924915477038523</v>
      </c>
      <c r="I24" s="15">
        <f t="shared" ref="I24:I38" si="3">1/H24</f>
        <v>1.0007514094217946</v>
      </c>
      <c r="J24" s="15">
        <v>0.60714999999999997</v>
      </c>
      <c r="K24" s="1">
        <f t="shared" ref="K24:K38" si="4">L23</f>
        <v>3.8975522732820379E-2</v>
      </c>
      <c r="L24" s="6">
        <v>0.10992428406380443</v>
      </c>
      <c r="M24" s="6">
        <v>0.10992428406380443</v>
      </c>
      <c r="N24">
        <f>C24+(D24*G24*I24)+(G24*I24)-(E24*EXP((D24+L24)*F24))+(E24*I24*EXP((D24+K24)*F24))-(E24*I24*(L24/(1+L24))*EXP((D24+K24)*F24))-J24</f>
        <v>7.8825834748386114E-15</v>
      </c>
    </row>
    <row r="25" spans="1:43" x14ac:dyDescent="0.25">
      <c r="A25" s="3" t="s">
        <v>10</v>
      </c>
      <c r="B25" s="1"/>
      <c r="C25" s="15">
        <v>5.9760000000000001E-2</v>
      </c>
      <c r="D25" s="15">
        <v>0.02</v>
      </c>
      <c r="E25" s="26">
        <v>0.77691699999999997</v>
      </c>
      <c r="F25" s="27">
        <v>-6.8333000000000005E-2</v>
      </c>
      <c r="G25" s="15">
        <v>0.60714999999999997</v>
      </c>
      <c r="H25" s="1">
        <v>0.99924915477038523</v>
      </c>
      <c r="I25" s="15">
        <f t="shared" si="3"/>
        <v>1.0007514094217946</v>
      </c>
      <c r="J25" s="15">
        <v>0.60714999999999997</v>
      </c>
      <c r="K25" s="1">
        <f t="shared" si="4"/>
        <v>0.10992428406380443</v>
      </c>
      <c r="L25" s="6">
        <v>0.10406853126107507</v>
      </c>
      <c r="M25" s="6">
        <v>0.10406853126107507</v>
      </c>
      <c r="N25">
        <f t="shared" ref="N25:N38" si="5">C25+(D25*G25*I25)+(G25*I25)-(E25*EXP((D25+L25)*F25))+(E25*I25*EXP((D25+K25)*F25))-(E25*I25*(L25/(1+L25))*EXP((D25+K25)*F25))-J25</f>
        <v>2.3869795029440866E-14</v>
      </c>
    </row>
    <row r="26" spans="1:43" x14ac:dyDescent="0.25">
      <c r="A26" s="3" t="s">
        <v>11</v>
      </c>
      <c r="B26" s="1"/>
      <c r="C26" s="15">
        <v>5.9760000000000001E-2</v>
      </c>
      <c r="D26" s="15">
        <v>0.02</v>
      </c>
      <c r="E26" s="26">
        <v>0.77691699999999997</v>
      </c>
      <c r="F26" s="27">
        <v>-6.8333000000000005E-2</v>
      </c>
      <c r="G26" s="15">
        <v>0.60714999999999997</v>
      </c>
      <c r="H26" s="1">
        <v>0.99924915477038523</v>
      </c>
      <c r="I26" s="15">
        <f t="shared" si="3"/>
        <v>1.0007514094217946</v>
      </c>
      <c r="J26" s="15">
        <v>0.60714999999999997</v>
      </c>
      <c r="K26" s="1">
        <f t="shared" si="4"/>
        <v>0.10406853126107507</v>
      </c>
      <c r="L26" s="6">
        <v>0.10455055630175657</v>
      </c>
      <c r="M26" s="6">
        <v>0.10455055630175657</v>
      </c>
      <c r="N26">
        <f t="shared" si="5"/>
        <v>2.0095036745715333E-14</v>
      </c>
    </row>
    <row r="27" spans="1:43" x14ac:dyDescent="0.25">
      <c r="A27" s="3" t="s">
        <v>12</v>
      </c>
      <c r="B27" s="1"/>
      <c r="C27" s="15">
        <v>5.33E-2</v>
      </c>
      <c r="D27" s="15">
        <v>0.02</v>
      </c>
      <c r="E27" s="26">
        <v>0.77691699999999997</v>
      </c>
      <c r="F27" s="27">
        <v>-6.8333000000000005E-2</v>
      </c>
      <c r="G27" s="15">
        <v>0.60714999999999997</v>
      </c>
      <c r="H27" s="1">
        <v>1.009124357771666</v>
      </c>
      <c r="I27" s="15">
        <f t="shared" si="3"/>
        <v>0.9909581433632082</v>
      </c>
      <c r="J27" s="15">
        <v>0.60867000000000004</v>
      </c>
      <c r="K27" s="1">
        <f t="shared" si="4"/>
        <v>0.10455055630175657</v>
      </c>
      <c r="L27" s="6">
        <v>6.9344740276101477E-2</v>
      </c>
      <c r="M27" s="6">
        <v>6.9344740276101477E-2</v>
      </c>
      <c r="N27">
        <f t="shared" si="5"/>
        <v>-5.0177639820958575E-12</v>
      </c>
      <c r="P27" s="23"/>
    </row>
    <row r="28" spans="1:43" x14ac:dyDescent="0.25">
      <c r="A28" s="3" t="s">
        <v>13</v>
      </c>
      <c r="B28" s="1"/>
      <c r="C28" s="15">
        <v>5.33E-2</v>
      </c>
      <c r="D28" s="15">
        <v>0.02</v>
      </c>
      <c r="E28" s="26">
        <v>0.77691699999999997</v>
      </c>
      <c r="F28" s="27">
        <v>-6.8333000000000005E-2</v>
      </c>
      <c r="G28" s="15">
        <v>0.60867000000000004</v>
      </c>
      <c r="H28" s="1">
        <v>1.009124357771666</v>
      </c>
      <c r="I28" s="15">
        <f t="shared" si="3"/>
        <v>0.9909581433632082</v>
      </c>
      <c r="J28" s="15">
        <v>0.60867000000000004</v>
      </c>
      <c r="K28" s="1">
        <f t="shared" si="4"/>
        <v>6.9344740276101477E-2</v>
      </c>
      <c r="L28" s="6">
        <v>7.4654993703796566E-2</v>
      </c>
      <c r="M28" s="6">
        <v>7.4654993703796566E-2</v>
      </c>
      <c r="N28">
        <f t="shared" si="5"/>
        <v>-3.6685099402689048E-12</v>
      </c>
    </row>
    <row r="29" spans="1:43" x14ac:dyDescent="0.25">
      <c r="A29" s="3" t="s">
        <v>14</v>
      </c>
      <c r="B29" s="1"/>
      <c r="C29" s="15">
        <v>5.33E-2</v>
      </c>
      <c r="D29" s="15">
        <v>0.02</v>
      </c>
      <c r="E29" s="26">
        <v>0.77691699999999997</v>
      </c>
      <c r="F29" s="27">
        <v>-6.8333000000000005E-2</v>
      </c>
      <c r="G29" s="15">
        <v>0.60867000000000004</v>
      </c>
      <c r="H29" s="1">
        <v>1.009124357771666</v>
      </c>
      <c r="I29" s="15">
        <f t="shared" si="3"/>
        <v>0.9909581433632082</v>
      </c>
      <c r="J29" s="15">
        <v>0.60867000000000004</v>
      </c>
      <c r="K29" s="1">
        <f t="shared" si="4"/>
        <v>7.4654993703796566E-2</v>
      </c>
      <c r="L29" s="6">
        <v>7.4231400660862978E-2</v>
      </c>
      <c r="M29" s="6">
        <v>7.4231400660862978E-2</v>
      </c>
      <c r="N29">
        <f t="shared" si="5"/>
        <v>-4.0577541327024846E-12</v>
      </c>
    </row>
    <row r="30" spans="1:43" x14ac:dyDescent="0.25">
      <c r="A30" s="3" t="s">
        <v>15</v>
      </c>
      <c r="B30" s="1"/>
      <c r="C30" s="15">
        <v>5.33E-2</v>
      </c>
      <c r="D30" s="15">
        <v>0.02</v>
      </c>
      <c r="E30" s="26">
        <v>0.77691699999999997</v>
      </c>
      <c r="F30" s="27">
        <v>-6.8333000000000005E-2</v>
      </c>
      <c r="G30" s="15">
        <v>0.60867000000000004</v>
      </c>
      <c r="H30" s="1">
        <v>1.009124357771666</v>
      </c>
      <c r="I30" s="15">
        <f t="shared" si="3"/>
        <v>0.9909581433632082</v>
      </c>
      <c r="J30" s="15">
        <v>0.60867000000000004</v>
      </c>
      <c r="K30" s="1">
        <f t="shared" si="4"/>
        <v>7.4231400660862978E-2</v>
      </c>
      <c r="L30" s="6">
        <v>7.4265183547183686E-2</v>
      </c>
      <c r="M30" s="6">
        <v>7.4265183547183686E-2</v>
      </c>
      <c r="N30">
        <f t="shared" si="5"/>
        <v>-4.0039083160081645E-12</v>
      </c>
    </row>
    <row r="31" spans="1:43" x14ac:dyDescent="0.25">
      <c r="A31" s="3" t="s">
        <v>16</v>
      </c>
      <c r="B31" s="1"/>
      <c r="C31" s="15">
        <v>4.6080000000000003E-2</v>
      </c>
      <c r="D31" s="15">
        <v>0.02</v>
      </c>
      <c r="E31" s="26">
        <v>0.77691699999999997</v>
      </c>
      <c r="F31" s="27">
        <v>-6.8333000000000005E-2</v>
      </c>
      <c r="G31" s="15">
        <v>0.60867000000000004</v>
      </c>
      <c r="H31" s="1">
        <v>1.0074170717777329</v>
      </c>
      <c r="I31" s="15">
        <f t="shared" si="3"/>
        <v>0.99263753614513961</v>
      </c>
      <c r="J31" s="15">
        <v>0.59519</v>
      </c>
      <c r="K31" s="1">
        <f t="shared" si="4"/>
        <v>7.4265183547183686E-2</v>
      </c>
      <c r="L31" s="6">
        <v>8.8382898461635995E-2</v>
      </c>
      <c r="M31" s="6">
        <v>8.8382898461635995E-2</v>
      </c>
      <c r="N31">
        <f t="shared" si="5"/>
        <v>1.0436096431476471E-14</v>
      </c>
    </row>
    <row r="32" spans="1:43" x14ac:dyDescent="0.25">
      <c r="A32" s="3" t="s">
        <v>17</v>
      </c>
      <c r="B32" s="1"/>
      <c r="C32" s="15">
        <v>4.6080000000000003E-2</v>
      </c>
      <c r="D32" s="15">
        <v>0.02</v>
      </c>
      <c r="E32" s="26">
        <v>0.77691699999999997</v>
      </c>
      <c r="F32" s="27">
        <v>-6.8333000000000005E-2</v>
      </c>
      <c r="G32" s="15">
        <v>0.59519</v>
      </c>
      <c r="H32" s="1">
        <v>1.0074170717777329</v>
      </c>
      <c r="I32" s="15">
        <f t="shared" si="3"/>
        <v>0.99263753614513961</v>
      </c>
      <c r="J32" s="15">
        <v>0.59519</v>
      </c>
      <c r="K32" s="1">
        <f t="shared" si="4"/>
        <v>8.8382898461635995E-2</v>
      </c>
      <c r="L32" s="6">
        <v>6.4810402823623617E-2</v>
      </c>
      <c r="M32" s="6">
        <v>6.4810402823623617E-2</v>
      </c>
      <c r="N32">
        <f t="shared" si="5"/>
        <v>-3.283373573026438E-12</v>
      </c>
      <c r="X32" s="17"/>
    </row>
    <row r="33" spans="1:14" x14ac:dyDescent="0.25">
      <c r="A33" s="3" t="s">
        <v>18</v>
      </c>
      <c r="B33" s="1"/>
      <c r="C33" s="15">
        <v>4.6080000000000003E-2</v>
      </c>
      <c r="D33" s="15">
        <v>0.02</v>
      </c>
      <c r="E33" s="26">
        <v>0.77691699999999997</v>
      </c>
      <c r="F33" s="27">
        <v>-6.8333000000000005E-2</v>
      </c>
      <c r="G33" s="15">
        <v>0.59519</v>
      </c>
      <c r="H33" s="1">
        <v>1.0074170717777329</v>
      </c>
      <c r="I33" s="15">
        <f t="shared" si="3"/>
        <v>0.99263753614513961</v>
      </c>
      <c r="J33" s="15">
        <v>0.59519</v>
      </c>
      <c r="K33" s="1">
        <f t="shared" si="4"/>
        <v>6.4810402823623617E-2</v>
      </c>
      <c r="L33" s="6">
        <v>6.667280347259065E-2</v>
      </c>
      <c r="M33" s="6">
        <v>6.667280347259065E-2</v>
      </c>
      <c r="N33">
        <f t="shared" si="5"/>
        <v>-2.4389379404965439E-12</v>
      </c>
    </row>
    <row r="34" spans="1:14" x14ac:dyDescent="0.25">
      <c r="A34" s="3" t="s">
        <v>19</v>
      </c>
      <c r="B34" s="1"/>
      <c r="C34" s="15">
        <v>4.6080000000000003E-2</v>
      </c>
      <c r="D34" s="15">
        <v>0.02</v>
      </c>
      <c r="E34" s="26">
        <v>0.77691699999999997</v>
      </c>
      <c r="F34" s="27">
        <v>-6.8333000000000005E-2</v>
      </c>
      <c r="G34" s="15">
        <v>0.59519</v>
      </c>
      <c r="H34" s="1">
        <v>1.0074170717777329</v>
      </c>
      <c r="I34" s="15">
        <f t="shared" si="3"/>
        <v>0.99263753614513961</v>
      </c>
      <c r="J34" s="15">
        <v>0.59519</v>
      </c>
      <c r="K34" s="1">
        <f t="shared" si="4"/>
        <v>6.667280347259065E-2</v>
      </c>
      <c r="L34" s="6">
        <v>6.6525531558434589E-2</v>
      </c>
      <c r="M34" s="6">
        <v>6.6525531558434589E-2</v>
      </c>
      <c r="N34">
        <f t="shared" si="5"/>
        <v>-2.5720536811491002E-12</v>
      </c>
    </row>
    <row r="35" spans="1:14" x14ac:dyDescent="0.25">
      <c r="A35" s="3" t="s">
        <v>20</v>
      </c>
      <c r="B35" s="1"/>
      <c r="C35" s="15">
        <v>3.1309999999999998E-2</v>
      </c>
      <c r="D35" s="15">
        <v>0.02</v>
      </c>
      <c r="E35" s="26">
        <v>0.77691699999999997</v>
      </c>
      <c r="F35" s="27">
        <v>-6.8333000000000005E-2</v>
      </c>
      <c r="G35" s="15">
        <v>0.59519</v>
      </c>
      <c r="H35" s="1">
        <v>1.0074170717777329</v>
      </c>
      <c r="I35" s="15">
        <f t="shared" si="3"/>
        <v>0.99263753614513961</v>
      </c>
      <c r="J35" s="15">
        <v>0.57503000000000004</v>
      </c>
      <c r="K35" s="1">
        <f t="shared" si="4"/>
        <v>6.6525531558434589E-2</v>
      </c>
      <c r="L35" s="6">
        <v>7.5291004140589382E-2</v>
      </c>
      <c r="M35" s="6">
        <v>7.5291004140589382E-2</v>
      </c>
      <c r="N35">
        <f t="shared" si="5"/>
        <v>-3.5240699247651719E-12</v>
      </c>
    </row>
    <row r="36" spans="1:14" x14ac:dyDescent="0.25">
      <c r="A36" s="3" t="s">
        <v>21</v>
      </c>
      <c r="B36" s="1"/>
      <c r="C36" s="15">
        <v>3.1309999999999998E-2</v>
      </c>
      <c r="D36" s="15">
        <v>0.02</v>
      </c>
      <c r="E36" s="26">
        <v>0.77691699999999997</v>
      </c>
      <c r="F36" s="27">
        <v>-6.8333000000000005E-2</v>
      </c>
      <c r="G36" s="15">
        <v>0.57503000000000004</v>
      </c>
      <c r="H36" s="1">
        <v>1.0074170717777329</v>
      </c>
      <c r="I36" s="15">
        <f t="shared" si="3"/>
        <v>0.99263753614513961</v>
      </c>
      <c r="J36" s="15">
        <v>0.57503000000000004</v>
      </c>
      <c r="K36" s="1">
        <f t="shared" si="4"/>
        <v>7.5291004140589382E-2</v>
      </c>
      <c r="L36" s="6">
        <v>4.225820293605935E-2</v>
      </c>
      <c r="M36" s="6">
        <v>4.225820293605935E-2</v>
      </c>
      <c r="N36">
        <f t="shared" si="5"/>
        <v>-9.7211128036178707E-13</v>
      </c>
    </row>
    <row r="37" spans="1:14" x14ac:dyDescent="0.25">
      <c r="A37" s="3" t="s">
        <v>22</v>
      </c>
      <c r="B37" s="1"/>
      <c r="C37" s="15">
        <v>3.1309999999999998E-2</v>
      </c>
      <c r="D37" s="15">
        <v>0.02</v>
      </c>
      <c r="E37" s="26">
        <v>0.77691699999999997</v>
      </c>
      <c r="F37" s="27">
        <v>-6.8333000000000005E-2</v>
      </c>
      <c r="G37" s="15">
        <v>0.57503000000000004</v>
      </c>
      <c r="H37" s="1">
        <v>1.0074170717777329</v>
      </c>
      <c r="I37" s="15">
        <f t="shared" si="3"/>
        <v>0.99263753614513961</v>
      </c>
      <c r="J37" s="15">
        <v>0.57503000000000004</v>
      </c>
      <c r="K37" s="1">
        <f t="shared" si="4"/>
        <v>4.225820293605935E-2</v>
      </c>
      <c r="L37" s="6">
        <v>4.4804793297521357E-2</v>
      </c>
      <c r="M37" s="6">
        <v>4.4804793297521357E-2</v>
      </c>
      <c r="N37">
        <f t="shared" si="5"/>
        <v>-5.7154281307703059E-13</v>
      </c>
    </row>
    <row r="38" spans="1:14" x14ac:dyDescent="0.25">
      <c r="A38" s="3" t="s">
        <v>23</v>
      </c>
      <c r="B38" s="1"/>
      <c r="C38" s="15">
        <v>3.1309999999999998E-2</v>
      </c>
      <c r="D38" s="15">
        <v>0.02</v>
      </c>
      <c r="E38" s="26">
        <v>0.77691699999999997</v>
      </c>
      <c r="F38" s="27">
        <v>-6.8333000000000005E-2</v>
      </c>
      <c r="G38" s="15">
        <v>0.57503000000000004</v>
      </c>
      <c r="H38" s="1">
        <v>1.0074170717777329</v>
      </c>
      <c r="I38" s="15">
        <f t="shared" si="3"/>
        <v>0.99263753614513961</v>
      </c>
      <c r="J38" s="15">
        <v>0.57503000000000004</v>
      </c>
      <c r="K38" s="1">
        <f t="shared" si="4"/>
        <v>4.4804793297521357E-2</v>
      </c>
      <c r="L38" s="6">
        <v>4.4608230387542233E-2</v>
      </c>
      <c r="M38" s="6">
        <v>4.4608230387542233E-2</v>
      </c>
      <c r="N38">
        <f t="shared" si="5"/>
        <v>-6.3249405712895168E-13</v>
      </c>
    </row>
    <row r="41" spans="1:14" x14ac:dyDescent="0.25">
      <c r="A41" s="13" t="s">
        <v>45</v>
      </c>
    </row>
    <row r="42" spans="1:14" x14ac:dyDescent="0.25">
      <c r="A42" s="4" t="s">
        <v>5</v>
      </c>
      <c r="B42" s="5" t="s">
        <v>26</v>
      </c>
      <c r="C42" s="5" t="s">
        <v>27</v>
      </c>
      <c r="D42" s="5" t="s">
        <v>28</v>
      </c>
      <c r="E42" s="5" t="s">
        <v>29</v>
      </c>
      <c r="F42" s="5" t="s">
        <v>30</v>
      </c>
      <c r="G42" s="5" t="s">
        <v>31</v>
      </c>
      <c r="H42" s="5" t="s">
        <v>32</v>
      </c>
      <c r="I42" s="5" t="s">
        <v>33</v>
      </c>
      <c r="J42" s="5" t="s">
        <v>36</v>
      </c>
      <c r="K42" s="5" t="s">
        <v>35</v>
      </c>
      <c r="L42" s="6" t="s">
        <v>46</v>
      </c>
      <c r="M42" s="6" t="s">
        <v>48</v>
      </c>
      <c r="N42" s="21" t="s">
        <v>47</v>
      </c>
    </row>
    <row r="43" spans="1:14" x14ac:dyDescent="0.25">
      <c r="A43" s="3" t="s">
        <v>8</v>
      </c>
      <c r="B43" s="1"/>
      <c r="C43" s="14">
        <v>5.9760000000000001E-2</v>
      </c>
      <c r="D43" s="15">
        <v>0.02</v>
      </c>
      <c r="E43" s="26">
        <v>0.77691699999999997</v>
      </c>
      <c r="F43" s="27">
        <v>-6.8333000000000005E-2</v>
      </c>
      <c r="G43" s="16">
        <v>0.56506000000000001</v>
      </c>
      <c r="H43" s="1">
        <v>1</v>
      </c>
      <c r="I43" s="18">
        <f t="shared" ref="I43:I58" si="6">1/H43</f>
        <v>1</v>
      </c>
      <c r="J43" s="15">
        <v>0.60714999999999997</v>
      </c>
      <c r="K43" s="1">
        <v>5.737126344E-2</v>
      </c>
      <c r="L43" s="6">
        <v>3.7481717394597505E-2</v>
      </c>
      <c r="M43" s="6">
        <v>3.7481717394597505E-2</v>
      </c>
      <c r="N43">
        <f>C43+(D43*G43*I43)+(G43*I43)-(E43*EXP((D43+L43)*F43))+(E43*I43*EXP((D43+K43)*F43))-(E43*I43*(L43/(1+L43))*EXP((D43+K43)*F43))-J43</f>
        <v>-4.4009240696141205E-13</v>
      </c>
    </row>
    <row r="44" spans="1:14" x14ac:dyDescent="0.25">
      <c r="A44" s="3" t="s">
        <v>9</v>
      </c>
      <c r="B44" s="1"/>
      <c r="C44" s="15">
        <v>5.9760000000000001E-2</v>
      </c>
      <c r="D44" s="15">
        <v>0.02</v>
      </c>
      <c r="E44" s="26">
        <v>0.77691699999999997</v>
      </c>
      <c r="F44" s="27">
        <v>-6.8333000000000005E-2</v>
      </c>
      <c r="G44" s="15">
        <v>0.60714999999999997</v>
      </c>
      <c r="H44" s="1">
        <v>1</v>
      </c>
      <c r="I44" s="15">
        <f t="shared" si="6"/>
        <v>1</v>
      </c>
      <c r="J44" s="15">
        <v>0.60714999999999997</v>
      </c>
      <c r="K44" s="1">
        <f t="shared" ref="K44:K58" si="7">L43</f>
        <v>3.7481717394597505E-2</v>
      </c>
      <c r="L44" s="6">
        <v>0.10833175116272972</v>
      </c>
      <c r="M44" s="6">
        <v>0.10833175116272972</v>
      </c>
      <c r="N44">
        <f>C44+(D44*G44*I44)+(G44*I44)-(E44*EXP((D44+L44)*F44))+(E44*I44*EXP((D44+K44)*F44))-(E44*I44*(L44/(1+L44))*EXP((D44+K44)*F44))-J44</f>
        <v>7.4384942649885488E-15</v>
      </c>
    </row>
    <row r="45" spans="1:14" x14ac:dyDescent="0.25">
      <c r="A45" s="3" t="s">
        <v>10</v>
      </c>
      <c r="B45" s="1"/>
      <c r="C45" s="15">
        <v>5.9760000000000001E-2</v>
      </c>
      <c r="D45" s="15">
        <v>0.02</v>
      </c>
      <c r="E45" s="26">
        <v>0.77691699999999997</v>
      </c>
      <c r="F45" s="27">
        <v>-6.8333000000000005E-2</v>
      </c>
      <c r="G45" s="15">
        <v>0.60714999999999997</v>
      </c>
      <c r="H45" s="1">
        <v>1</v>
      </c>
      <c r="I45" s="15">
        <f t="shared" si="6"/>
        <v>1</v>
      </c>
      <c r="J45" s="15">
        <v>0.60714999999999997</v>
      </c>
      <c r="K45" s="1">
        <f t="shared" si="7"/>
        <v>0.10833175116272972</v>
      </c>
      <c r="L45" s="6">
        <v>0.10249363326366449</v>
      </c>
      <c r="M45" s="6">
        <v>0.10249363326366449</v>
      </c>
      <c r="N45">
        <f t="shared" ref="N45:N58" si="8">C45+(D45*G45*I45)+(G45*I45)-(E45*EXP((D45+L45)*F45))+(E45*I45*EXP((D45+K45)*F45))-(E45*I45*(L45/(1+L45))*EXP((D45+K45)*F45))-J45</f>
        <v>2.2759572004815709E-14</v>
      </c>
    </row>
    <row r="46" spans="1:14" x14ac:dyDescent="0.25">
      <c r="A46" s="3" t="s">
        <v>11</v>
      </c>
      <c r="B46" s="1"/>
      <c r="C46" s="15">
        <v>5.9760000000000001E-2</v>
      </c>
      <c r="D46" s="15">
        <v>0.02</v>
      </c>
      <c r="E46" s="26">
        <v>0.77691699999999997</v>
      </c>
      <c r="F46" s="27">
        <v>-6.8333000000000005E-2</v>
      </c>
      <c r="G46" s="15">
        <v>0.60714999999999997</v>
      </c>
      <c r="H46" s="1">
        <v>1</v>
      </c>
      <c r="I46" s="15">
        <f t="shared" si="6"/>
        <v>1</v>
      </c>
      <c r="J46" s="15">
        <v>0.60714999999999997</v>
      </c>
      <c r="K46" s="1">
        <f t="shared" si="7"/>
        <v>0.10249363326366449</v>
      </c>
      <c r="L46" s="6">
        <v>0.10297342911935371</v>
      </c>
      <c r="M46" s="6">
        <v>0.10297342911935371</v>
      </c>
      <c r="N46">
        <f t="shared" si="8"/>
        <v>1.9206858326015208E-14</v>
      </c>
    </row>
    <row r="47" spans="1:14" x14ac:dyDescent="0.25">
      <c r="A47" s="3" t="s">
        <v>12</v>
      </c>
      <c r="B47" s="1"/>
      <c r="C47" s="15">
        <v>5.33E-2</v>
      </c>
      <c r="D47" s="15">
        <v>0.02</v>
      </c>
      <c r="E47" s="26">
        <v>0.77691699999999997</v>
      </c>
      <c r="F47" s="27">
        <v>-6.8333000000000005E-2</v>
      </c>
      <c r="G47" s="15">
        <v>0.60714999999999997</v>
      </c>
      <c r="H47" s="1">
        <v>1</v>
      </c>
      <c r="I47" s="15">
        <f t="shared" si="6"/>
        <v>1</v>
      </c>
      <c r="J47" s="15">
        <v>0.60867000000000004</v>
      </c>
      <c r="K47" s="1">
        <f t="shared" si="7"/>
        <v>0.10297342911935371</v>
      </c>
      <c r="L47" s="6">
        <v>8.9374959209922195E-2</v>
      </c>
      <c r="M47" s="6">
        <v>8.9374959209922195E-2</v>
      </c>
      <c r="N47">
        <f t="shared" si="8"/>
        <v>1.2656542480726785E-14</v>
      </c>
    </row>
    <row r="48" spans="1:14" x14ac:dyDescent="0.25">
      <c r="A48" s="3" t="s">
        <v>13</v>
      </c>
      <c r="B48" s="1"/>
      <c r="C48" s="15">
        <v>5.33E-2</v>
      </c>
      <c r="D48" s="15">
        <v>0.02</v>
      </c>
      <c r="E48" s="26">
        <v>0.77691699999999997</v>
      </c>
      <c r="F48" s="27">
        <v>-6.8333000000000005E-2</v>
      </c>
      <c r="G48" s="15">
        <v>0.60867000000000004</v>
      </c>
      <c r="H48" s="1">
        <v>1</v>
      </c>
      <c r="I48" s="15">
        <f t="shared" si="6"/>
        <v>1</v>
      </c>
      <c r="J48" s="15">
        <v>0.60867000000000004</v>
      </c>
      <c r="K48" s="1">
        <f t="shared" si="7"/>
        <v>8.9374959209922195E-2</v>
      </c>
      <c r="L48" s="6">
        <v>9.3086285849455913E-2</v>
      </c>
      <c r="M48" s="6">
        <v>9.3086285849455913E-2</v>
      </c>
      <c r="N48">
        <f t="shared" si="8"/>
        <v>1.1324274851176597E-14</v>
      </c>
    </row>
    <row r="49" spans="1:14" x14ac:dyDescent="0.25">
      <c r="A49" s="3" t="s">
        <v>14</v>
      </c>
      <c r="B49" s="1"/>
      <c r="C49" s="15">
        <v>5.33E-2</v>
      </c>
      <c r="D49" s="15">
        <v>0.02</v>
      </c>
      <c r="E49" s="26">
        <v>0.77691699999999997</v>
      </c>
      <c r="F49" s="27">
        <v>-6.8333000000000005E-2</v>
      </c>
      <c r="G49" s="15">
        <v>0.60867000000000004</v>
      </c>
      <c r="H49" s="1">
        <v>1</v>
      </c>
      <c r="I49" s="15">
        <f t="shared" si="6"/>
        <v>1</v>
      </c>
      <c r="J49" s="15">
        <v>0.60867000000000004</v>
      </c>
      <c r="K49" s="1">
        <f t="shared" si="7"/>
        <v>9.3086285849455913E-2</v>
      </c>
      <c r="L49" s="6">
        <v>9.2784478877348184E-2</v>
      </c>
      <c r="M49" s="6">
        <v>9.2784478877348184E-2</v>
      </c>
      <c r="N49">
        <f t="shared" si="8"/>
        <v>1.2212453270876722E-14</v>
      </c>
    </row>
    <row r="50" spans="1:14" x14ac:dyDescent="0.25">
      <c r="A50" s="3" t="s">
        <v>15</v>
      </c>
      <c r="B50" s="1"/>
      <c r="C50" s="15">
        <v>5.33E-2</v>
      </c>
      <c r="D50" s="15">
        <v>0.02</v>
      </c>
      <c r="E50" s="26">
        <v>0.77691699999999997</v>
      </c>
      <c r="F50" s="27">
        <v>-6.8333000000000005E-2</v>
      </c>
      <c r="G50" s="15">
        <v>0.60867000000000004</v>
      </c>
      <c r="H50" s="1">
        <v>1</v>
      </c>
      <c r="I50" s="15">
        <f t="shared" si="6"/>
        <v>1</v>
      </c>
      <c r="J50" s="15">
        <v>0.60867000000000004</v>
      </c>
      <c r="K50" s="1">
        <f t="shared" si="7"/>
        <v>9.2784478877348184E-2</v>
      </c>
      <c r="L50" s="6">
        <v>9.2809018582452593E-2</v>
      </c>
      <c r="M50" s="6">
        <v>9.2809018582452593E-2</v>
      </c>
      <c r="N50">
        <f t="shared" si="8"/>
        <v>1.1990408665951691E-14</v>
      </c>
    </row>
    <row r="51" spans="1:14" x14ac:dyDescent="0.25">
      <c r="A51" s="3" t="s">
        <v>16</v>
      </c>
      <c r="B51" s="1"/>
      <c r="C51" s="15">
        <v>4.6080000000000003E-2</v>
      </c>
      <c r="D51" s="15">
        <v>0.02</v>
      </c>
      <c r="E51" s="26">
        <v>0.77691699999999997</v>
      </c>
      <c r="F51" s="27">
        <v>-6.8333000000000005E-2</v>
      </c>
      <c r="G51" s="15">
        <v>0.60867000000000004</v>
      </c>
      <c r="H51" s="1">
        <v>1</v>
      </c>
      <c r="I51" s="15">
        <f t="shared" si="6"/>
        <v>1</v>
      </c>
      <c r="J51" s="15">
        <v>0.59519</v>
      </c>
      <c r="K51" s="1">
        <f t="shared" si="7"/>
        <v>9.2809018582452593E-2</v>
      </c>
      <c r="L51" s="6">
        <v>0.10347759790159931</v>
      </c>
      <c r="M51" s="6">
        <v>0.10347759790159931</v>
      </c>
      <c r="N51">
        <f t="shared" si="8"/>
        <v>1.7208456881689926E-14</v>
      </c>
    </row>
    <row r="52" spans="1:14" x14ac:dyDescent="0.25">
      <c r="A52" s="3" t="s">
        <v>17</v>
      </c>
      <c r="B52" s="1"/>
      <c r="C52" s="15">
        <v>4.6080000000000003E-2</v>
      </c>
      <c r="D52" s="15">
        <v>0.02</v>
      </c>
      <c r="E52" s="26">
        <v>0.77691699999999997</v>
      </c>
      <c r="F52" s="27">
        <v>-6.8333000000000005E-2</v>
      </c>
      <c r="G52" s="15">
        <v>0.59519</v>
      </c>
      <c r="H52" s="1">
        <v>1</v>
      </c>
      <c r="I52" s="15">
        <f t="shared" si="6"/>
        <v>1</v>
      </c>
      <c r="J52" s="15">
        <v>0.59519</v>
      </c>
      <c r="K52" s="1">
        <f t="shared" si="7"/>
        <v>0.10347759790159931</v>
      </c>
      <c r="L52" s="6">
        <v>7.9475403747681972E-2</v>
      </c>
      <c r="M52" s="6">
        <v>7.9475403747681972E-2</v>
      </c>
      <c r="N52">
        <f t="shared" si="8"/>
        <v>-5.1193493888490593E-12</v>
      </c>
    </row>
    <row r="53" spans="1:14" x14ac:dyDescent="0.25">
      <c r="A53" s="3" t="s">
        <v>18</v>
      </c>
      <c r="B53" s="1"/>
      <c r="C53" s="15">
        <v>4.6080000000000003E-2</v>
      </c>
      <c r="D53" s="15">
        <v>0.02</v>
      </c>
      <c r="E53" s="26">
        <v>0.77691699999999997</v>
      </c>
      <c r="F53" s="27">
        <v>-6.8333000000000005E-2</v>
      </c>
      <c r="G53" s="15">
        <v>0.59519</v>
      </c>
      <c r="H53" s="1">
        <v>1</v>
      </c>
      <c r="I53" s="15">
        <f t="shared" si="6"/>
        <v>1</v>
      </c>
      <c r="J53" s="15">
        <v>0.59519</v>
      </c>
      <c r="K53" s="1">
        <f t="shared" si="7"/>
        <v>7.9475403747681972E-2</v>
      </c>
      <c r="L53" s="6">
        <v>8.1401209551433998E-2</v>
      </c>
      <c r="M53" s="6">
        <v>8.1401209551433998E-2</v>
      </c>
      <c r="N53">
        <f t="shared" si="8"/>
        <v>-3.8495873155852678E-12</v>
      </c>
    </row>
    <row r="54" spans="1:14" x14ac:dyDescent="0.25">
      <c r="A54" s="3" t="s">
        <v>19</v>
      </c>
      <c r="B54" s="1"/>
      <c r="C54" s="15">
        <v>4.6080000000000003E-2</v>
      </c>
      <c r="D54" s="15">
        <v>0.02</v>
      </c>
      <c r="E54" s="26">
        <v>0.77691699999999997</v>
      </c>
      <c r="F54" s="27">
        <v>-6.8333000000000005E-2</v>
      </c>
      <c r="G54" s="15">
        <v>0.59519</v>
      </c>
      <c r="H54" s="1">
        <v>1</v>
      </c>
      <c r="I54" s="15">
        <f t="shared" si="6"/>
        <v>1</v>
      </c>
      <c r="J54" s="15">
        <v>0.59519</v>
      </c>
      <c r="K54" s="1">
        <f t="shared" si="7"/>
        <v>8.1401209551433998E-2</v>
      </c>
      <c r="L54" s="6">
        <v>8.1246555589152628E-2</v>
      </c>
      <c r="M54" s="6">
        <v>8.1246555589152628E-2</v>
      </c>
      <c r="N54">
        <f t="shared" si="8"/>
        <v>-4.0526471067892089E-12</v>
      </c>
    </row>
    <row r="55" spans="1:14" x14ac:dyDescent="0.25">
      <c r="A55" s="3" t="s">
        <v>20</v>
      </c>
      <c r="B55" s="1"/>
      <c r="C55" s="15">
        <v>3.1309999999999998E-2</v>
      </c>
      <c r="D55" s="15">
        <v>0.02</v>
      </c>
      <c r="E55" s="26">
        <v>0.77691699999999997</v>
      </c>
      <c r="F55" s="27">
        <v>-6.8333000000000005E-2</v>
      </c>
      <c r="G55" s="15">
        <v>0.59519</v>
      </c>
      <c r="H55" s="1">
        <v>1</v>
      </c>
      <c r="I55" s="15">
        <f t="shared" si="6"/>
        <v>1</v>
      </c>
      <c r="J55" s="15">
        <v>0.57503000000000004</v>
      </c>
      <c r="K55" s="1">
        <f t="shared" si="7"/>
        <v>8.1246555589152628E-2</v>
      </c>
      <c r="L55" s="6">
        <v>9.0215128101895609E-2</v>
      </c>
      <c r="M55" s="6">
        <v>9.0215128101895609E-2</v>
      </c>
      <c r="N55">
        <f t="shared" si="8"/>
        <v>8.992806499463768E-15</v>
      </c>
    </row>
    <row r="56" spans="1:14" x14ac:dyDescent="0.25">
      <c r="A56" s="3" t="s">
        <v>21</v>
      </c>
      <c r="B56" s="1"/>
      <c r="C56" s="15">
        <v>3.1309999999999998E-2</v>
      </c>
      <c r="D56" s="15">
        <v>0.02</v>
      </c>
      <c r="E56" s="26">
        <v>0.77691699999999997</v>
      </c>
      <c r="F56" s="27">
        <v>-6.8333000000000005E-2</v>
      </c>
      <c r="G56" s="15">
        <v>0.57503000000000004</v>
      </c>
      <c r="H56" s="1">
        <v>1</v>
      </c>
      <c r="I56" s="15">
        <f t="shared" si="6"/>
        <v>1</v>
      </c>
      <c r="J56" s="15">
        <v>0.57503000000000004</v>
      </c>
      <c r="K56" s="1">
        <f t="shared" si="7"/>
        <v>9.0215128101895609E-2</v>
      </c>
      <c r="L56" s="6">
        <v>5.6179553881548779E-2</v>
      </c>
      <c r="M56" s="6">
        <v>5.6179553881548779E-2</v>
      </c>
      <c r="N56">
        <f t="shared" si="8"/>
        <v>-1.7932322293745528E-12</v>
      </c>
    </row>
    <row r="57" spans="1:14" x14ac:dyDescent="0.25">
      <c r="A57" s="3" t="s">
        <v>22</v>
      </c>
      <c r="B57" s="1"/>
      <c r="C57" s="15">
        <v>3.1309999999999998E-2</v>
      </c>
      <c r="D57" s="15">
        <v>0.02</v>
      </c>
      <c r="E57" s="26">
        <v>0.77691699999999997</v>
      </c>
      <c r="F57" s="27">
        <v>-6.8333000000000005E-2</v>
      </c>
      <c r="G57" s="15">
        <v>0.57503000000000004</v>
      </c>
      <c r="H57" s="1">
        <v>1</v>
      </c>
      <c r="I57" s="15">
        <f t="shared" si="6"/>
        <v>1</v>
      </c>
      <c r="J57" s="15">
        <v>0.57503000000000004</v>
      </c>
      <c r="K57" s="1">
        <f t="shared" si="7"/>
        <v>5.6179553881548779E-2</v>
      </c>
      <c r="L57" s="6">
        <v>5.8842802633786294E-2</v>
      </c>
      <c r="M57" s="6">
        <v>5.8842802633786294E-2</v>
      </c>
      <c r="N57">
        <f t="shared" si="8"/>
        <v>-1.0645928583130626E-12</v>
      </c>
    </row>
    <row r="58" spans="1:14" x14ac:dyDescent="0.25">
      <c r="A58" s="3" t="s">
        <v>23</v>
      </c>
      <c r="B58" s="1"/>
      <c r="C58" s="15">
        <v>3.1309999999999998E-2</v>
      </c>
      <c r="D58" s="15">
        <v>0.02</v>
      </c>
      <c r="E58" s="26">
        <v>0.77691699999999997</v>
      </c>
      <c r="F58" s="27">
        <v>-6.8333000000000005E-2</v>
      </c>
      <c r="G58" s="15">
        <v>0.57503000000000004</v>
      </c>
      <c r="H58" s="1">
        <v>1</v>
      </c>
      <c r="I58" s="15">
        <f t="shared" si="6"/>
        <v>1</v>
      </c>
      <c r="J58" s="15">
        <v>0.57503000000000004</v>
      </c>
      <c r="K58" s="1">
        <f t="shared" si="7"/>
        <v>5.8842802633786294E-2</v>
      </c>
      <c r="L58" s="6">
        <v>5.8634144033936464E-2</v>
      </c>
      <c r="M58" s="6">
        <v>5.8634144033936464E-2</v>
      </c>
      <c r="N58">
        <f t="shared" si="8"/>
        <v>-1.1737277816337155E-12</v>
      </c>
    </row>
    <row r="61" spans="1:14" x14ac:dyDescent="0.25">
      <c r="B61" t="s">
        <v>56</v>
      </c>
      <c r="C61" t="s">
        <v>53</v>
      </c>
      <c r="D61" t="s">
        <v>54</v>
      </c>
    </row>
    <row r="62" spans="1:14" x14ac:dyDescent="0.25">
      <c r="A62" s="3" t="s">
        <v>8</v>
      </c>
      <c r="B62" s="28">
        <v>4.2528316534958477E-2</v>
      </c>
      <c r="C62" s="28">
        <v>3.8975522732820379E-2</v>
      </c>
      <c r="D62" s="28">
        <v>3.7481717394597505E-2</v>
      </c>
    </row>
    <row r="63" spans="1:14" x14ac:dyDescent="0.25">
      <c r="A63" s="3" t="s">
        <v>9</v>
      </c>
      <c r="B63" s="28">
        <v>0.11371193423958832</v>
      </c>
      <c r="C63" s="28">
        <v>0.10992428406380443</v>
      </c>
      <c r="D63" s="28">
        <v>0.10833175116272972</v>
      </c>
    </row>
    <row r="64" spans="1:14" x14ac:dyDescent="0.25">
      <c r="A64" s="3" t="s">
        <v>10</v>
      </c>
      <c r="B64" s="28">
        <v>0.10781411032145255</v>
      </c>
      <c r="C64" s="28">
        <v>0.10406853126107507</v>
      </c>
      <c r="D64" s="28">
        <v>0.10249363326366449</v>
      </c>
    </row>
    <row r="65" spans="1:4" x14ac:dyDescent="0.25">
      <c r="A65" s="3" t="s">
        <v>11</v>
      </c>
      <c r="B65" s="28">
        <v>0.10830146822120433</v>
      </c>
      <c r="C65" s="28">
        <v>0.10455055630175657</v>
      </c>
      <c r="D65" s="28">
        <v>0.10297342911935371</v>
      </c>
    </row>
    <row r="66" spans="1:4" x14ac:dyDescent="0.25">
      <c r="A66" s="3" t="s">
        <v>12</v>
      </c>
      <c r="B66" s="28">
        <v>7.3893739445821643E-2</v>
      </c>
      <c r="C66" s="28">
        <v>6.9344740276101477E-2</v>
      </c>
      <c r="D66" s="28">
        <v>8.9374959209922195E-2</v>
      </c>
    </row>
    <row r="67" spans="1:4" x14ac:dyDescent="0.25">
      <c r="A67" s="3" t="s">
        <v>13</v>
      </c>
      <c r="B67" s="28">
        <v>7.9176892444157515E-2</v>
      </c>
      <c r="C67" s="28">
        <v>7.4654993703796566E-2</v>
      </c>
      <c r="D67" s="28">
        <v>9.3086285849455913E-2</v>
      </c>
    </row>
    <row r="68" spans="1:4" x14ac:dyDescent="0.25">
      <c r="A68" s="3" t="s">
        <v>14</v>
      </c>
      <c r="B68" s="28">
        <v>7.8753461127978389E-2</v>
      </c>
      <c r="C68" s="28">
        <v>7.4231400660862978E-2</v>
      </c>
      <c r="D68" s="28">
        <v>9.2784478877348184E-2</v>
      </c>
    </row>
    <row r="69" spans="1:4" x14ac:dyDescent="0.25">
      <c r="A69" s="3" t="s">
        <v>15</v>
      </c>
      <c r="B69" s="28">
        <v>7.8787391412611582E-2</v>
      </c>
      <c r="C69" s="28">
        <v>7.4265183547183686E-2</v>
      </c>
      <c r="D69" s="28">
        <v>9.2809018582452593E-2</v>
      </c>
    </row>
    <row r="70" spans="1:4" x14ac:dyDescent="0.25">
      <c r="A70" s="3" t="s">
        <v>16</v>
      </c>
      <c r="B70" s="28">
        <v>8.8507623366829158E-2</v>
      </c>
      <c r="C70" s="28">
        <v>8.8382898461635995E-2</v>
      </c>
      <c r="D70" s="28">
        <v>0.10347759790159931</v>
      </c>
    </row>
    <row r="71" spans="1:4" x14ac:dyDescent="0.25">
      <c r="A71" s="3" t="s">
        <v>17</v>
      </c>
      <c r="B71" s="28">
        <v>6.5269727246734729E-2</v>
      </c>
      <c r="C71" s="28">
        <v>6.4810402823623617E-2</v>
      </c>
      <c r="D71" s="28">
        <v>7.9475403747681972E-2</v>
      </c>
    </row>
    <row r="72" spans="1:4" x14ac:dyDescent="0.25">
      <c r="A72" s="3" t="s">
        <v>18</v>
      </c>
      <c r="B72" s="28">
        <v>6.7106555921941091E-2</v>
      </c>
      <c r="C72" s="28">
        <v>6.667280347259065E-2</v>
      </c>
      <c r="D72" s="28">
        <v>8.1401209551433998E-2</v>
      </c>
    </row>
    <row r="73" spans="1:4" x14ac:dyDescent="0.25">
      <c r="A73" s="3" t="s">
        <v>19</v>
      </c>
      <c r="B73" s="28">
        <v>6.6961239597822492E-2</v>
      </c>
      <c r="C73" s="28">
        <v>6.6525531558434589E-2</v>
      </c>
      <c r="D73" s="28">
        <v>8.1246555589152628E-2</v>
      </c>
    </row>
    <row r="74" spans="1:4" x14ac:dyDescent="0.25">
      <c r="A74" s="3" t="s">
        <v>20</v>
      </c>
      <c r="B74" s="28">
        <v>7.6448721663631217E-2</v>
      </c>
      <c r="C74" s="28">
        <v>7.5291004140589382E-2</v>
      </c>
      <c r="D74" s="28">
        <v>9.0215128101895609E-2</v>
      </c>
    </row>
    <row r="75" spans="1:4" x14ac:dyDescent="0.25">
      <c r="A75" s="3" t="s">
        <v>21</v>
      </c>
      <c r="B75" s="28">
        <v>4.3285893793843747E-2</v>
      </c>
      <c r="C75" s="28">
        <v>4.225820293605935E-2</v>
      </c>
      <c r="D75" s="28">
        <v>5.6179553881548779E-2</v>
      </c>
    </row>
    <row r="76" spans="1:4" x14ac:dyDescent="0.25">
      <c r="A76" s="3" t="s">
        <v>22</v>
      </c>
      <c r="B76" s="28">
        <v>4.5845339427659962E-2</v>
      </c>
      <c r="C76" s="28">
        <v>4.4804793297521357E-2</v>
      </c>
      <c r="D76" s="28">
        <v>5.8842802633786294E-2</v>
      </c>
    </row>
    <row r="77" spans="1:4" x14ac:dyDescent="0.25">
      <c r="A77" s="3" t="s">
        <v>23</v>
      </c>
      <c r="B77" s="28">
        <v>4.56475645096917E-2</v>
      </c>
      <c r="C77" s="28">
        <v>4.4608230387542233E-2</v>
      </c>
      <c r="D77" s="28">
        <v>5.8634144033936464E-2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Gráficos</vt:lpstr>
      </vt:variant>
      <vt:variant>
        <vt:i4>3</vt:i4>
      </vt:variant>
    </vt:vector>
  </HeadingPairs>
  <TitlesOfParts>
    <vt:vector size="9" baseType="lpstr">
      <vt:lpstr>Datos</vt:lpstr>
      <vt:lpstr>Proyecciones</vt:lpstr>
      <vt:lpstr>Estimación</vt:lpstr>
      <vt:lpstr>PathDeficitFiscal</vt:lpstr>
      <vt:lpstr>PathDeuda</vt:lpstr>
      <vt:lpstr>PathInflación</vt:lpstr>
      <vt:lpstr>Grafico_PathDeficitFiscal</vt:lpstr>
      <vt:lpstr>Grafico_PathDeuda</vt:lpstr>
      <vt:lpstr>Graph_PathInflación</vt:lpstr>
    </vt:vector>
  </TitlesOfParts>
  <Company>Management Solutions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GMSUser</dc:creator>
  <cp:lastModifiedBy>Facundo</cp:lastModifiedBy>
  <dcterms:created xsi:type="dcterms:W3CDTF">2016-06-23T12:24:19Z</dcterms:created>
  <dcterms:modified xsi:type="dcterms:W3CDTF">2016-08-05T13:30:38Z</dcterms:modified>
</cp:coreProperties>
</file>